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_00_RECOBUILD\Akce_2023\2023_007_KRNOV ITI ZŠ - DVOŘÁKŮV OKRUH - ROBOTIKA_1 - 2hod\ZŠ Dvořákův okruh, Ostrava_07_2023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98" i="12" l="1"/>
  <c r="Q98" i="12"/>
  <c r="O98" i="12"/>
  <c r="K98" i="12"/>
  <c r="I98" i="12"/>
  <c r="U97" i="12"/>
  <c r="Q97" i="12"/>
  <c r="O97" i="12"/>
  <c r="M97" i="12"/>
  <c r="K97" i="12"/>
  <c r="I97" i="12"/>
  <c r="U96" i="12"/>
  <c r="Q96" i="12"/>
  <c r="O96" i="12"/>
  <c r="K96" i="12"/>
  <c r="I96" i="12"/>
  <c r="U95" i="12"/>
  <c r="Q95" i="12"/>
  <c r="O95" i="12"/>
  <c r="K95" i="12"/>
  <c r="I95" i="12"/>
  <c r="U94" i="12"/>
  <c r="Q94" i="12"/>
  <c r="O94" i="12"/>
  <c r="K94" i="12"/>
  <c r="I94" i="12"/>
  <c r="U93" i="12"/>
  <c r="Q93" i="12"/>
  <c r="O93" i="12"/>
  <c r="K93" i="12"/>
  <c r="I93" i="12"/>
  <c r="U92" i="12"/>
  <c r="Q92" i="12"/>
  <c r="O92" i="12"/>
  <c r="K92" i="12"/>
  <c r="I92" i="12"/>
  <c r="U91" i="12"/>
  <c r="Q91" i="12"/>
  <c r="O91" i="12"/>
  <c r="K91" i="12"/>
  <c r="I91" i="12"/>
  <c r="U90" i="12"/>
  <c r="Q90" i="12"/>
  <c r="O90" i="12"/>
  <c r="K90" i="12"/>
  <c r="I90" i="12"/>
  <c r="U89" i="12"/>
  <c r="Q89" i="12"/>
  <c r="O89" i="12"/>
  <c r="K89" i="12"/>
  <c r="I89" i="12"/>
  <c r="U88" i="12"/>
  <c r="Q88" i="12"/>
  <c r="O88" i="12"/>
  <c r="K88" i="12"/>
  <c r="I88" i="12"/>
  <c r="U87" i="12"/>
  <c r="Q87" i="12"/>
  <c r="O87" i="12"/>
  <c r="K87" i="12"/>
  <c r="I87" i="12"/>
  <c r="U86" i="12"/>
  <c r="Q86" i="12"/>
  <c r="O86" i="12"/>
  <c r="K86" i="12"/>
  <c r="I86" i="12"/>
  <c r="U85" i="12"/>
  <c r="Q85" i="12"/>
  <c r="O85" i="12"/>
  <c r="K85" i="12"/>
  <c r="I85" i="12"/>
  <c r="U84" i="12"/>
  <c r="Q84" i="12"/>
  <c r="O84" i="12"/>
  <c r="M84" i="12"/>
  <c r="K84" i="12"/>
  <c r="I84" i="12"/>
  <c r="U83" i="12"/>
  <c r="Q83" i="12"/>
  <c r="O83" i="12"/>
  <c r="K83" i="12"/>
  <c r="I83" i="12"/>
  <c r="U82" i="12"/>
  <c r="Q82" i="12"/>
  <c r="O82" i="12"/>
  <c r="K82" i="12"/>
  <c r="I82" i="12"/>
  <c r="U81" i="12"/>
  <c r="Q81" i="12"/>
  <c r="O81" i="12"/>
  <c r="K81" i="12"/>
  <c r="I81" i="12"/>
  <c r="G98" i="12" l="1"/>
  <c r="M98" i="12" s="1"/>
  <c r="G97" i="12"/>
  <c r="G84" i="12"/>
  <c r="F96" i="12"/>
  <c r="G96" i="12" s="1"/>
  <c r="M96" i="12" s="1"/>
  <c r="F95" i="12"/>
  <c r="G95" i="12" s="1"/>
  <c r="M95" i="12" s="1"/>
  <c r="F94" i="12"/>
  <c r="G94" i="12" s="1"/>
  <c r="M94" i="12" s="1"/>
  <c r="F93" i="12"/>
  <c r="G93" i="12" s="1"/>
  <c r="M93" i="12" s="1"/>
  <c r="F92" i="12"/>
  <c r="G92" i="12" s="1"/>
  <c r="M92" i="12" s="1"/>
  <c r="F91" i="12"/>
  <c r="G91" i="12" s="1"/>
  <c r="M91" i="12" s="1"/>
  <c r="G90" i="12"/>
  <c r="M90" i="12" s="1"/>
  <c r="F89" i="12"/>
  <c r="G89" i="12" s="1"/>
  <c r="M89" i="12" s="1"/>
  <c r="F88" i="12"/>
  <c r="G88" i="12" s="1"/>
  <c r="M88" i="12" s="1"/>
  <c r="F87" i="12"/>
  <c r="G87" i="12" s="1"/>
  <c r="M87" i="12" s="1"/>
  <c r="F86" i="12"/>
  <c r="G86" i="12" s="1"/>
  <c r="M86" i="12" s="1"/>
  <c r="F85" i="12"/>
  <c r="G85" i="12" s="1"/>
  <c r="M85" i="12" s="1"/>
  <c r="F83" i="12"/>
  <c r="G83" i="12" s="1"/>
  <c r="M83" i="12" s="1"/>
  <c r="F82" i="12"/>
  <c r="G82" i="12" s="1"/>
  <c r="M82" i="12" s="1"/>
  <c r="F81" i="12"/>
  <c r="G81" i="12" s="1"/>
  <c r="M81" i="12" s="1"/>
  <c r="AC100" i="12"/>
  <c r="F39" i="1" s="1"/>
  <c r="F9" i="12"/>
  <c r="G9" i="12" s="1"/>
  <c r="I9" i="12"/>
  <c r="K9" i="12"/>
  <c r="O9" i="12"/>
  <c r="Q9" i="12"/>
  <c r="Q8" i="12" s="1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3" i="12"/>
  <c r="G13" i="12" s="1"/>
  <c r="I13" i="12"/>
  <c r="I12" i="12" s="1"/>
  <c r="K13" i="12"/>
  <c r="K12" i="12" s="1"/>
  <c r="O13" i="12"/>
  <c r="O12" i="12" s="1"/>
  <c r="Q13" i="12"/>
  <c r="Q12" i="12" s="1"/>
  <c r="U13" i="12"/>
  <c r="U12" i="12" s="1"/>
  <c r="F15" i="12"/>
  <c r="G15" i="12" s="1"/>
  <c r="M15" i="12" s="1"/>
  <c r="M14" i="12" s="1"/>
  <c r="I15" i="12"/>
  <c r="I14" i="12" s="1"/>
  <c r="K15" i="12"/>
  <c r="K14" i="12" s="1"/>
  <c r="O15" i="12"/>
  <c r="O14" i="12" s="1"/>
  <c r="Q15" i="12"/>
  <c r="Q14" i="12" s="1"/>
  <c r="U15" i="12"/>
  <c r="U14" i="12" s="1"/>
  <c r="F17" i="12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U17" i="12"/>
  <c r="U16" i="12" s="1"/>
  <c r="F19" i="12"/>
  <c r="G19" i="12" s="1"/>
  <c r="G18" i="12" s="1"/>
  <c r="I56" i="1" s="1"/>
  <c r="I19" i="12"/>
  <c r="I18" i="12" s="1"/>
  <c r="K19" i="12"/>
  <c r="K18" i="12" s="1"/>
  <c r="O19" i="12"/>
  <c r="O18" i="12" s="1"/>
  <c r="Q19" i="12"/>
  <c r="Q18" i="12" s="1"/>
  <c r="U19" i="12"/>
  <c r="U18" i="12" s="1"/>
  <c r="F21" i="12"/>
  <c r="G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30" i="12"/>
  <c r="G30" i="12" s="1"/>
  <c r="G29" i="12" s="1"/>
  <c r="I58" i="1" s="1"/>
  <c r="I30" i="12"/>
  <c r="I29" i="12" s="1"/>
  <c r="K30" i="12"/>
  <c r="K29" i="12" s="1"/>
  <c r="O30" i="12"/>
  <c r="O29" i="12" s="1"/>
  <c r="Q30" i="12"/>
  <c r="Q29" i="12" s="1"/>
  <c r="U30" i="12"/>
  <c r="U29" i="12" s="1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1" i="12"/>
  <c r="G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3" i="12"/>
  <c r="G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70" i="12"/>
  <c r="G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4" i="12"/>
  <c r="G74" i="12"/>
  <c r="M74" i="12" s="1"/>
  <c r="I74" i="12"/>
  <c r="K74" i="12"/>
  <c r="K73" i="12" s="1"/>
  <c r="O74" i="12"/>
  <c r="Q74" i="12"/>
  <c r="U74" i="12"/>
  <c r="F75" i="12"/>
  <c r="G75" i="12" s="1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F78" i="12"/>
  <c r="G78" i="12"/>
  <c r="M78" i="12" s="1"/>
  <c r="I78" i="12"/>
  <c r="K78" i="12"/>
  <c r="K77" i="12" s="1"/>
  <c r="O78" i="12"/>
  <c r="Q78" i="12"/>
  <c r="U78" i="12"/>
  <c r="G79" i="12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I20" i="1"/>
  <c r="I19" i="1"/>
  <c r="AZ46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K62" i="12" l="1"/>
  <c r="Q69" i="12"/>
  <c r="K20" i="12"/>
  <c r="O69" i="12"/>
  <c r="M73" i="12"/>
  <c r="Q77" i="12"/>
  <c r="G12" i="12"/>
  <c r="I53" i="1" s="1"/>
  <c r="M13" i="12"/>
  <c r="M12" i="12" s="1"/>
  <c r="G8" i="12"/>
  <c r="I52" i="1" s="1"/>
  <c r="M9" i="12"/>
  <c r="M8" i="12" s="1"/>
  <c r="AD100" i="12"/>
  <c r="G39" i="1" s="1"/>
  <c r="G40" i="1" s="1"/>
  <c r="M79" i="12"/>
  <c r="M77" i="12" s="1"/>
  <c r="G77" i="12"/>
  <c r="I65" i="1" s="1"/>
  <c r="I18" i="1" s="1"/>
  <c r="O77" i="12"/>
  <c r="I73" i="12"/>
  <c r="I62" i="12"/>
  <c r="K49" i="12"/>
  <c r="O40" i="12"/>
  <c r="K31" i="12"/>
  <c r="I20" i="12"/>
  <c r="U8" i="12"/>
  <c r="I49" i="12"/>
  <c r="G20" i="12"/>
  <c r="I57" i="1" s="1"/>
  <c r="I40" i="12"/>
  <c r="G31" i="12"/>
  <c r="I59" i="1" s="1"/>
  <c r="O8" i="12"/>
  <c r="G73" i="12"/>
  <c r="I64" i="1" s="1"/>
  <c r="K69" i="12"/>
  <c r="K40" i="12"/>
  <c r="I31" i="12"/>
  <c r="U73" i="12"/>
  <c r="U69" i="12"/>
  <c r="I69" i="12"/>
  <c r="U62" i="12"/>
  <c r="U49" i="12"/>
  <c r="U31" i="12"/>
  <c r="U20" i="12"/>
  <c r="K8" i="12"/>
  <c r="Q73" i="12"/>
  <c r="Q62" i="12"/>
  <c r="Q49" i="12"/>
  <c r="Q31" i="12"/>
  <c r="Q20" i="12"/>
  <c r="I8" i="12"/>
  <c r="Q40" i="12"/>
  <c r="M31" i="12"/>
  <c r="O73" i="12"/>
  <c r="O62" i="12"/>
  <c r="O49" i="12"/>
  <c r="U40" i="12"/>
  <c r="O31" i="12"/>
  <c r="O20" i="12"/>
  <c r="I77" i="12"/>
  <c r="U77" i="12"/>
  <c r="F40" i="1"/>
  <c r="G23" i="1" s="1"/>
  <c r="M63" i="12"/>
  <c r="M62" i="12" s="1"/>
  <c r="G62" i="12"/>
  <c r="I62" i="1" s="1"/>
  <c r="G49" i="12"/>
  <c r="I61" i="1" s="1"/>
  <c r="G40" i="12"/>
  <c r="I60" i="1" s="1"/>
  <c r="M41" i="12"/>
  <c r="M40" i="12" s="1"/>
  <c r="M70" i="12"/>
  <c r="M69" i="12" s="1"/>
  <c r="G69" i="12"/>
  <c r="I63" i="1" s="1"/>
  <c r="M49" i="12"/>
  <c r="M19" i="12"/>
  <c r="M18" i="12" s="1"/>
  <c r="M21" i="12"/>
  <c r="M20" i="12" s="1"/>
  <c r="G14" i="12"/>
  <c r="I54" i="1" s="1"/>
  <c r="M30" i="12"/>
  <c r="M29" i="12" s="1"/>
  <c r="G16" i="12"/>
  <c r="I55" i="1" s="1"/>
  <c r="G25" i="1" l="1"/>
  <c r="G26" i="1" s="1"/>
  <c r="I66" i="1"/>
  <c r="I17" i="1"/>
  <c r="G100" i="12"/>
  <c r="H39" i="1"/>
  <c r="H40" i="1" s="1"/>
  <c r="I16" i="1"/>
  <c r="I21" i="1" s="1"/>
  <c r="G28" i="1"/>
  <c r="G24" i="1"/>
  <c r="I39" i="1" l="1"/>
  <c r="I40" i="1" s="1"/>
  <c r="J39" i="1" s="1"/>
  <c r="J40" i="1" s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<sst xmlns="http://schemas.openxmlformats.org/spreadsheetml/2006/main" count="510" uniqueCount="281">
  <si>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</si>
  <si>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</si>
  <si>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</si>
  <si>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</si>
  <si>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</si>
  <si>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</si>
  <si>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</si>
  <si>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</si>
  <si>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</si>
  <si>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</si>
  <si>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</si>
  <si>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</si>
  <si>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</si>
  <si>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</si>
  <si>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</si>
  <si>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</si>
  <si>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</si>
  <si>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</si>
  <si>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</si>
  <si>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</si>
  <si>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</si>
  <si>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</si>
  <si>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</si>
  <si>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</si>
  <si>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</si>
  <si>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</si>
  <si>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</si>
  <si>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</si>
  <si>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</si>
  <si>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</si>
  <si>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</si>
  <si>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</si>
  <si>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</si>
  <si>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</si>
  <si>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</si>
  <si>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</si>
  <si>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</si>
  <si>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</si>
  <si>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</si>
  <si>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</si>
  <si>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</si>
  <si>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</si>
  <si>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</si>
  <si>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Dvořákův okruh 60, 794 01 Krnov</t>
  </si>
  <si>
    <t>Rozpočet:</t>
  </si>
  <si>
    <t>Misto</t>
  </si>
  <si>
    <t>Základní škola - Dvořákův okruh</t>
  </si>
  <si>
    <t>Rozpočet</t>
  </si>
  <si>
    <t>Celkem za stavbu</t>
  </si>
  <si>
    <t>CZK</t>
  </si>
  <si>
    <t xml:space="preserve">Popis rozpočtu:  - </t>
  </si>
  <si>
    <t>Jedná se o stavební úpravy včetně příslušenství pro vytvoření nové učebny.</t>
  </si>
  <si>
    <t>Bude provedená demontáž vybavení místnosti, demontáž původní nášlapné vrstvy a vytvoření nové nášlapné vrstvy z PVC včetně úpravy podkladní vrstvy. Součástí je vyspravení původních omítek.</t>
  </si>
  <si>
    <t>Výměna dveřních křídel včetně zárubně a prahu. Montáž nových rozvodů elektroinstalace s osazením nových LED světel a zhotovení podružného rozvaděče. V rámci zdravotechniky dojde k výměně umyvadla včetně příslušenství a provedení nového obkladu.</t>
  </si>
  <si>
    <t>Na závěr dojde ke kompletní výmalbě, nátěrům a úklidu.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</si>
  <si>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</si>
  <si>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</si>
  <si>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</si>
  <si>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</si>
  <si>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</si>
  <si>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</si>
  <si>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</si>
  <si>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</si>
  <si>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</si>
  <si>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</si>
  <si>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</si>
  <si>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</si>
  <si>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</si>
  <si>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</si>
  <si>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</si>
  <si>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</si>
  <si>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</si>
  <si>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</si>
  <si>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</si>
  <si>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</si>
  <si>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</si>
  <si>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</si>
  <si>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</si>
  <si>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</si>
  <si>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</si>
  <si>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</si>
  <si>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</si>
  <si>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</si>
  <si>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</si>
  <si>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</si>
  <si>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</si>
  <si>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</si>
  <si>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</si>
  <si>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</si>
  <si>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</si>
  <si>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</si>
  <si>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</si>
  <si>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</si>
  <si>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</si>
  <si>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</si>
  <si>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</si>
  <si>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</si>
  <si>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</si>
  <si>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</si>
  <si>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</si>
  <si>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</si>
  <si>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</si>
  <si>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</si>
  <si>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</si>
  <si>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</si>
  <si>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</si>
  <si>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</si>
  <si>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</si>
  <si>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</si>
  <si>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</si>
  <si>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</si>
  <si>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</si>
  <si>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</si>
  <si>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</si>
  <si>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612100037RA3</t>
  </si>
  <si>
    <t>Oprava omítek stěn vnitřních štukových, oprava ze 30 %</t>
  </si>
  <si>
    <t>m2</t>
  </si>
  <si>
    <t>POL2_0</t>
  </si>
  <si>
    <t>784011222RT2</t>
  </si>
  <si>
    <t>Zakrytí podlah, včetně odstranění</t>
  </si>
  <si>
    <t>POL1_0</t>
  </si>
  <si>
    <t>784011221RT2</t>
  </si>
  <si>
    <t>Zakrytí předmětů, včetně odstranění, včetně dodávky fólie tl. 0,04 mm</t>
  </si>
  <si>
    <t>642944121RT5</t>
  </si>
  <si>
    <t>Osazení ocelových zárubní dodatečně do 2,5 m2, včetně dodávky zárubně 900 x 1970 x 100 mm</t>
  </si>
  <si>
    <t>kus</t>
  </si>
  <si>
    <t>946941501R00</t>
  </si>
  <si>
    <t>Návoz a odvoz pomocného lešení</t>
  </si>
  <si>
    <t>kompl</t>
  </si>
  <si>
    <t>952901111R00</t>
  </si>
  <si>
    <t>Vyčištění budov o výšce podlaží do 4 m, oken, dveří, podlah, parapetů</t>
  </si>
  <si>
    <t>968072455R00</t>
  </si>
  <si>
    <t>Vybourání kovových dveřních zárubní pl. do 2 m2</t>
  </si>
  <si>
    <t>974049121R00</t>
  </si>
  <si>
    <t>Vysekání rýh v betonových zdech 3x3 cm</t>
  </si>
  <si>
    <t>m</t>
  </si>
  <si>
    <t>974049133R00</t>
  </si>
  <si>
    <t>Vysekání rýh v betonových zdech 5x10 cm</t>
  </si>
  <si>
    <t>97 001</t>
  </si>
  <si>
    <t>Soubor prací spojený se zapravením, po demontážích a po rozvodech elektra</t>
  </si>
  <si>
    <t>soubor</t>
  </si>
  <si>
    <t>97 002</t>
  </si>
  <si>
    <t>Soubor prací spojený s demontáží stávajícího, vybavení v řešených prostorech</t>
  </si>
  <si>
    <t>978500010RA0</t>
  </si>
  <si>
    <t>Odsekání vnitřních obkladů</t>
  </si>
  <si>
    <t>979100014RA0</t>
  </si>
  <si>
    <t>Odvoz suti a vyb.hmot do 15 km, vnitrost. 25 m</t>
  </si>
  <si>
    <t>t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</si>
  <si>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</si>
  <si>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</si>
  <si>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</si>
  <si>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</si>
  <si>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998011002R00</t>
  </si>
  <si>
    <t>Přesun hmot pro budovy zděné výšky do 12 m</t>
  </si>
  <si>
    <t>725210821R00</t>
  </si>
  <si>
    <t>Demontáž umyvadel bez výtokových armatur</t>
  </si>
  <si>
    <t>725219201R00</t>
  </si>
  <si>
    <t>Montáž umyvadel</t>
  </si>
  <si>
    <t>725017124RTA</t>
  </si>
  <si>
    <t>Umyvadlo na šrouby do rozměru 650 x 485 mm, bílé</t>
  </si>
  <si>
    <t>725829202R00</t>
  </si>
  <si>
    <t>Montáž baterie umyvadlové</t>
  </si>
  <si>
    <t>55144236R</t>
  </si>
  <si>
    <t>Baterie umyvadlová páková chrom</t>
  </si>
  <si>
    <t>POL3_0</t>
  </si>
  <si>
    <t>Vodoinstalační práce spojené s instalací umyvadla , včetně zednického zapravení</t>
  </si>
  <si>
    <t>725001</t>
  </si>
  <si>
    <t>Demontáž a zpětná montáž radiátorů</t>
  </si>
  <si>
    <t>998725102R00</t>
  </si>
  <si>
    <t>Přesun hmot pro zařizovací předměty, výšky do 12 m</t>
  </si>
  <si>
    <t>766825821RTA</t>
  </si>
  <si>
    <t>Demontáž vestavěných skříní</t>
  </si>
  <si>
    <t>968061125R00</t>
  </si>
  <si>
    <t>Vyvěšení dřevěných a plastových dveřních křídel pl. do 2 m2</t>
  </si>
  <si>
    <t>766662811R00</t>
  </si>
  <si>
    <t>Demontáž prahů dveří 1křídlových</t>
  </si>
  <si>
    <t>766660016RA0</t>
  </si>
  <si>
    <t>Montáž dveří jednokřídlových šířky 90 cm</t>
  </si>
  <si>
    <t>611601204R</t>
  </si>
  <si>
    <t>Dveře vnitřní KLASIK plné 1-křídlé 900 x 1970 mm</t>
  </si>
  <si>
    <t>54914625R</t>
  </si>
  <si>
    <t>Dveřní kování KLASIK/S klíč Ti</t>
  </si>
  <si>
    <t>766695212R00</t>
  </si>
  <si>
    <t>Montáž prahů dveří jednokřídlových š. do 10 cm</t>
  </si>
  <si>
    <t>55331223R</t>
  </si>
  <si>
    <t>Prahová lišta PL-2, l=900 mm, s profilovým silikonovým těsněním</t>
  </si>
  <si>
    <t>775561800R00</t>
  </si>
  <si>
    <t>Demontáž podlah lamelových lepených včetně lišt</t>
  </si>
  <si>
    <t>965048515RTA</t>
  </si>
  <si>
    <t>Broušení podkladu povlakových podlah, včetně odstranění zbytků lepidla</t>
  </si>
  <si>
    <t>777611901R00</t>
  </si>
  <si>
    <t>Dvojsložková epoxidová penetrace</t>
  </si>
  <si>
    <t>632418115RU2</t>
  </si>
  <si>
    <t>Vyrovnání podkladu, ruční zpracování, do tl. 15 mm, samonivelační, bez penetrace</t>
  </si>
  <si>
    <t>776101101R00</t>
  </si>
  <si>
    <t>Vysávání podlah prům.vysavačem pod povlak.podlahy</t>
  </si>
  <si>
    <t>776521110R00</t>
  </si>
  <si>
    <t>Lepení povlak.podlah z pásů PVC na lepidlo</t>
  </si>
  <si>
    <t>28412306R-</t>
  </si>
  <si>
    <t>Podlahovina PVC vinyl v rolích</t>
  </si>
  <si>
    <t>776994111R00</t>
  </si>
  <si>
    <t>Spoj povlakových podlahovin, povlakových podlah za studena</t>
  </si>
  <si>
    <t>775413040R00</t>
  </si>
  <si>
    <t>Montáž podlahové lišty lepením</t>
  </si>
  <si>
    <t>611001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</si>
  <si>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</si>
  <si>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</si>
  <si>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</si>
  <si>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</si>
  <si>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</si>
  <si>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781415015RU2</t>
  </si>
  <si>
    <t>Montáž obkladů stěn flexibilní lepidlo, spárovací, hmota, včetně vyspravení podkladu</t>
  </si>
  <si>
    <t>781 001</t>
  </si>
  <si>
    <t>Obklad keramický hladký, dílce velikosti 200x200mm</t>
  </si>
  <si>
    <t>781479711R00</t>
  </si>
  <si>
    <t>Příplatek k obkladu stěn keram.,za plochu do 10 m2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</si>
  <si>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</si>
  <si>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</si>
  <si>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</si>
  <si>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</si>
  <si>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</si>
  <si>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</si>
  <si>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783201811R00</t>
  </si>
  <si>
    <t>Odstranění nátěrů z kovových konstrukcí oškrábáním</t>
  </si>
  <si>
    <t>783424240R00</t>
  </si>
  <si>
    <t>Nátěr syntet. potrubí do DN 50 mm  Z+1x +1x email</t>
  </si>
  <si>
    <t>783220010RA0</t>
  </si>
  <si>
    <t>Nátěr kovových doplňkových konstrukcí syntetický</t>
  </si>
  <si>
    <t>784161601R00</t>
  </si>
  <si>
    <t>Penetrace podkladu 1 x, hloubková</t>
  </si>
  <si>
    <t>784165442R00</t>
  </si>
  <si>
    <t>Malba bílá, otěruvzdorná, bez pen.,2x</t>
  </si>
  <si>
    <t>650801115R00</t>
  </si>
  <si>
    <t>Demontáž svítidla stropního zavěšeného</t>
  </si>
  <si>
    <t>650101536R00</t>
  </si>
  <si>
    <t>Montáž svítidla, stropního zavěšeného</t>
  </si>
  <si>
    <t>348360161RT1</t>
  </si>
  <si>
    <t>Svítidlo LED stropní</t>
  </si>
  <si>
    <t>650R01</t>
  </si>
  <si>
    <t>650R02</t>
  </si>
  <si>
    <t/>
  </si>
  <si>
    <t>SUM</t>
  </si>
  <si>
    <t>Poznámky uchazeče k zadání</t>
  </si>
  <si>
    <t>POPUZIV</t>
  </si>
  <si>
    <t>END</t>
  </si>
  <si>
    <t>34551622R</t>
  </si>
  <si>
    <t>Zásuvka dvojnásobná s ochrannými kolíky, s clonkami, s natočenou dutinou 5513A-C02357</t>
  </si>
  <si>
    <t>210111011R00</t>
  </si>
  <si>
    <t>Zásuvka domovní zapuštěná - provedení 2P+PE</t>
  </si>
  <si>
    <t>210010301RT64</t>
  </si>
  <si>
    <t>Krabice přístrojová KP, bez zapojení, kruhová včetně dodávky KP 64/2</t>
  </si>
  <si>
    <t>210020571R00</t>
  </si>
  <si>
    <t>Podložka požárně izolační do 4 dm2, tl.6 mm</t>
  </si>
  <si>
    <t>dm2</t>
  </si>
  <si>
    <t>59590737R</t>
  </si>
  <si>
    <t>Deska cementotřísková Cetris BASIC tl. 12 mm</t>
  </si>
  <si>
    <t>210010323RT1</t>
  </si>
  <si>
    <t>Krabice odbočná KO, se zapojením, čtvercová včetně dodávky KO 125 E s víčkem</t>
  </si>
  <si>
    <t>650 12-5643.RT2</t>
  </si>
  <si>
    <t>Uložení kabelu Cu 3 x 2,5 mm2 volně, včetně dodávky kabelu CYKY 3 x 2,5 mm2</t>
  </si>
  <si>
    <t>210810046R00</t>
  </si>
  <si>
    <t>Kabel CYKY-m 750 V 3 x 2,5 mm2 pevně uložený</t>
  </si>
  <si>
    <t>34111036R</t>
  </si>
  <si>
    <t>Kabel silový s Cu jádrem 750 V CYKY 3 x 2,5 mm2</t>
  </si>
  <si>
    <t>210810045R00</t>
  </si>
  <si>
    <t>Kabel CYKY-m 750 V 3 x 1,5 mm2 pevně uložený</t>
  </si>
  <si>
    <t>34111031R</t>
  </si>
  <si>
    <t>Kabel silový s Cu jádrem 750 V CYKY 3 B x 1,5 mm2</t>
  </si>
  <si>
    <t>34535456R</t>
  </si>
  <si>
    <t>Přístroj ovládače zapínacího, řazení 1/0, 1/0S, 1/0So 3559-A91345</t>
  </si>
  <si>
    <t>210110055R00</t>
  </si>
  <si>
    <t>Ovladač zapuštěný, řazení 1/0</t>
  </si>
  <si>
    <t>34536490R</t>
  </si>
  <si>
    <t>Kryt spínače jednoduchý 3558A-A651</t>
  </si>
  <si>
    <t>34536705R</t>
  </si>
  <si>
    <t>Rámeček dvojnásobný, vodorovný 3901A-B20</t>
  </si>
  <si>
    <t>Soubor prací se zapravením nových rozvodů, elektroinstalace</t>
  </si>
  <si>
    <t>Dodávka a montáž, vybavení podružného rozvaděče</t>
  </si>
  <si>
    <t>905R01</t>
  </si>
  <si>
    <t>Hzs-revize provoz.souboru a st.obj. Revize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</si>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</sst>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9" xfId="0" applyFont="1" applyBorder="1" applyAlignment="1">
      <alignment vertical="top"/>
    </xf>
    <xf numFmtId="0" fontId="17" fillId="0" borderId="26" xfId="3" applyNumberFormat="1" applyFont="1" applyBorder="1" applyAlignment="1">
      <alignment vertical="top"/>
    </xf>
    <xf numFmtId="0" fontId="17" fillId="0" borderId="34" xfId="3" applyFont="1" applyBorder="1" applyAlignment="1">
      <alignment vertical="top" shrinkToFit="1"/>
    </xf>
    <xf numFmtId="164" fontId="17" fillId="0" borderId="33" xfId="3" applyNumberFormat="1" applyFont="1" applyBorder="1" applyAlignment="1">
      <alignment vertical="top" shrinkToFit="1"/>
    </xf>
    <xf numFmtId="0" fontId="17" fillId="0" borderId="10" xfId="3" applyNumberFormat="1" applyFont="1" applyBorder="1" applyAlignment="1">
      <alignment vertical="top"/>
    </xf>
    <xf numFmtId="0" fontId="17" fillId="0" borderId="38" xfId="3" applyFont="1" applyBorder="1" applyAlignment="1">
      <alignment vertical="top" shrinkToFit="1"/>
    </xf>
    <xf numFmtId="164" fontId="17" fillId="0" borderId="39" xfId="3" applyNumberFormat="1" applyFont="1" applyBorder="1" applyAlignment="1">
      <alignment vertical="top" shrinkToFit="1"/>
    </xf>
    <xf numFmtId="0" fontId="17" fillId="0" borderId="33" xfId="3" applyNumberFormat="1" applyFont="1" applyBorder="1" applyAlignment="1">
      <alignment horizontal="left" vertical="top" wrapText="1"/>
    </xf>
    <xf numFmtId="0" fontId="17" fillId="0" borderId="39" xfId="3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S15" sqref="S15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9"/>
  <sheetViews>
    <sheetView showGridLines="0" topLeftCell="B15" zoomScaleNormal="100" zoomScaleSheetLayoutView="75" workbookViewId="0">
      <selection activeCell="L22" sqref="L2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1" t="s">
        <v>36</v>
      </c>
      <c r="B1" s="229" t="s">
        <v>42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5">
      <c r="A2" s="4"/>
      <c r="B2" s="79" t="s">
        <v>40</v>
      </c>
      <c r="C2" s="80"/>
      <c r="D2" s="246" t="s">
        <v>46</v>
      </c>
      <c r="E2" s="247"/>
      <c r="F2" s="247"/>
      <c r="G2" s="247"/>
      <c r="H2" s="247"/>
      <c r="I2" s="247"/>
      <c r="J2" s="248"/>
      <c r="O2" s="2"/>
    </row>
    <row r="3" spans="1:15" ht="23.25" customHeight="1" x14ac:dyDescent="0.25">
      <c r="A3" s="4"/>
      <c r="B3" s="81" t="s">
        <v>45</v>
      </c>
      <c r="C3" s="82"/>
      <c r="D3" s="213" t="s">
        <v>43</v>
      </c>
      <c r="E3" s="214"/>
      <c r="F3" s="214"/>
      <c r="G3" s="214"/>
      <c r="H3" s="214"/>
      <c r="I3" s="214"/>
      <c r="J3" s="215"/>
    </row>
    <row r="4" spans="1:15" ht="23.25" hidden="1" customHeight="1" x14ac:dyDescent="0.25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5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5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41"/>
      <c r="E11" s="241"/>
      <c r="F11" s="241"/>
      <c r="G11" s="241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26"/>
      <c r="E12" s="226"/>
      <c r="F12" s="226"/>
      <c r="G12" s="226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27"/>
      <c r="E13" s="227"/>
      <c r="F13" s="227"/>
      <c r="G13" s="227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9"/>
      <c r="F15" s="249"/>
      <c r="G15" s="222"/>
      <c r="H15" s="222"/>
      <c r="I15" s="222" t="s">
        <v>28</v>
      </c>
      <c r="J15" s="223"/>
    </row>
    <row r="16" spans="1:15" ht="23.25" customHeight="1" x14ac:dyDescent="0.25">
      <c r="A16" s="140" t="s">
        <v>23</v>
      </c>
      <c r="B16" s="141" t="s">
        <v>23</v>
      </c>
      <c r="C16" s="56"/>
      <c r="D16" s="57"/>
      <c r="E16" s="224"/>
      <c r="F16" s="225"/>
      <c r="G16" s="224"/>
      <c r="H16" s="225"/>
      <c r="I16" s="224">
        <f>SUMIF(F52:F65,A16,I52:I65)+SUMIF(F52:F65,"PSU",I52:I65)</f>
        <v>0</v>
      </c>
      <c r="J16" s="238"/>
    </row>
    <row r="17" spans="1:10" ht="23.25" customHeight="1" x14ac:dyDescent="0.25">
      <c r="A17" s="140" t="s">
        <v>24</v>
      </c>
      <c r="B17" s="141" t="s">
        <v>24</v>
      </c>
      <c r="C17" s="56"/>
      <c r="D17" s="57"/>
      <c r="E17" s="224"/>
      <c r="F17" s="225"/>
      <c r="G17" s="224"/>
      <c r="H17" s="225"/>
      <c r="I17" s="224">
        <f>SUMIF(F52:F65,A17,I52:I65)</f>
        <v>0</v>
      </c>
      <c r="J17" s="238"/>
    </row>
    <row r="18" spans="1:10" ht="23.25" customHeight="1" x14ac:dyDescent="0.25">
      <c r="A18" s="140" t="s">
        <v>25</v>
      </c>
      <c r="B18" s="141" t="s">
        <v>25</v>
      </c>
      <c r="C18" s="56"/>
      <c r="D18" s="57"/>
      <c r="E18" s="224"/>
      <c r="F18" s="225"/>
      <c r="G18" s="224"/>
      <c r="H18" s="225"/>
      <c r="I18" s="224">
        <f>SUMIF(F52:F65,A18,I52:I65)</f>
        <v>0</v>
      </c>
      <c r="J18" s="238"/>
    </row>
    <row r="19" spans="1:10" ht="23.25" customHeight="1" x14ac:dyDescent="0.25">
      <c r="A19" s="140" t="s">
        <v>85</v>
      </c>
      <c r="B19" s="141" t="s">
        <v>26</v>
      </c>
      <c r="C19" s="56"/>
      <c r="D19" s="57"/>
      <c r="E19" s="224"/>
      <c r="F19" s="225"/>
      <c r="G19" s="224"/>
      <c r="H19" s="225"/>
      <c r="I19" s="224">
        <f>SUMIF(F52:F65,A19,I52:I65)</f>
        <v>0</v>
      </c>
      <c r="J19" s="238"/>
    </row>
    <row r="20" spans="1:10" ht="23.25" customHeight="1" x14ac:dyDescent="0.25">
      <c r="A20" s="140" t="s">
        <v>86</v>
      </c>
      <c r="B20" s="141" t="s">
        <v>27</v>
      </c>
      <c r="C20" s="56"/>
      <c r="D20" s="57"/>
      <c r="E20" s="224"/>
      <c r="F20" s="225"/>
      <c r="G20" s="224"/>
      <c r="H20" s="225"/>
      <c r="I20" s="224">
        <f>SUMIF(F52:F65,A20,I52:I65)</f>
        <v>0</v>
      </c>
      <c r="J20" s="238"/>
    </row>
    <row r="21" spans="1:10" ht="23.25" customHeight="1" x14ac:dyDescent="0.25">
      <c r="A21" s="4"/>
      <c r="B21" s="72" t="s">
        <v>28</v>
      </c>
      <c r="C21" s="73"/>
      <c r="D21" s="74"/>
      <c r="E21" s="239"/>
      <c r="F21" s="240"/>
      <c r="G21" s="239"/>
      <c r="H21" s="240"/>
      <c r="I21" s="239">
        <f>SUM(I16:J20)</f>
        <v>0</v>
      </c>
      <c r="J21" s="245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36">
        <f>ZakladDPHSniVypocet</f>
        <v>0</v>
      </c>
      <c r="H23" s="237"/>
      <c r="I23" s="237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3">
        <f>ZakladDPHSni*SazbaDPH1/100</f>
        <v>0</v>
      </c>
      <c r="H24" s="244"/>
      <c r="I24" s="244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6">
        <f>ZakladDPHZaklVypocet</f>
        <v>0</v>
      </c>
      <c r="H25" s="237"/>
      <c r="I25" s="237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2">
        <f>ZakladDPHZakl*SazbaDPH2/100</f>
        <v>0</v>
      </c>
      <c r="H26" s="233"/>
      <c r="I26" s="233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21">
        <f>ZakladDPHSniVypocet+ZakladDPHZaklVypocet</f>
        <v>0</v>
      </c>
      <c r="H28" s="221"/>
      <c r="I28" s="221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35">
        <f>ZakladDPHSni+DPHSni+ZakladDPHZakl+DPHZakl+Zaokrouhleni</f>
        <v>0</v>
      </c>
      <c r="H29" s="235"/>
      <c r="I29" s="235"/>
      <c r="J29" s="117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5">
      <c r="A34" s="29"/>
      <c r="B34" s="29"/>
      <c r="C34" s="30"/>
      <c r="D34" s="228"/>
      <c r="E34" s="228"/>
      <c r="F34" s="30"/>
      <c r="G34" s="228"/>
      <c r="H34" s="228"/>
      <c r="I34" s="228"/>
      <c r="J34" s="36"/>
    </row>
    <row r="35" spans="1:52" ht="12.75" customHeight="1" x14ac:dyDescent="0.25">
      <c r="A35" s="4"/>
      <c r="B35" s="4"/>
      <c r="C35" s="5"/>
      <c r="D35" s="242" t="s">
        <v>2</v>
      </c>
      <c r="E35" s="242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5">
      <c r="A39" s="95">
        <v>1</v>
      </c>
      <c r="B39" s="101" t="s">
        <v>47</v>
      </c>
      <c r="C39" s="216" t="s">
        <v>46</v>
      </c>
      <c r="D39" s="217"/>
      <c r="E39" s="217"/>
      <c r="F39" s="106">
        <f>'Rozpočet Pol'!AC100</f>
        <v>0</v>
      </c>
      <c r="G39" s="107">
        <f>'Rozpočet Pol'!AD100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5">
      <c r="A40" s="95"/>
      <c r="B40" s="218" t="s">
        <v>48</v>
      </c>
      <c r="C40" s="219"/>
      <c r="D40" s="219"/>
      <c r="E40" s="220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5">
      <c r="B42" t="s">
        <v>50</v>
      </c>
    </row>
    <row r="43" spans="1:52" x14ac:dyDescent="0.25">
      <c r="B43" s="208" t="s">
        <v>51</v>
      </c>
      <c r="C43" s="208"/>
      <c r="D43" s="208"/>
      <c r="E43" s="208"/>
      <c r="F43" s="208"/>
      <c r="G43" s="208"/>
      <c r="H43" s="208"/>
      <c r="I43" s="208"/>
      <c r="J43" s="208"/>
      <c r="AZ43" s="118" t="str">
        <f>B43</f>
        <v>Jedná se o stavební úpravy včetně příslušenství pro vytvoření nové učebny.</v>
      </c>
    </row>
    <row r="44" spans="1:52" ht="26.4" x14ac:dyDescent="0.25">
      <c r="B44" s="208" t="s">
        <v>52</v>
      </c>
      <c r="C44" s="208"/>
      <c r="D44" s="208"/>
      <c r="E44" s="208"/>
      <c r="F44" s="208"/>
      <c r="G44" s="208"/>
      <c r="H44" s="208"/>
      <c r="I44" s="208"/>
      <c r="J44" s="208"/>
      <c r="AZ44" s="118" t="str">
        <f>B44</f>
        <v>Bude provedená demontáž vybavení místnosti, demontáž původní nášlapné vrstvy a vytvoření nové nášlapné vrstvy z PVC včetně úpravy podkladní vrstvy. Součástí je vyspravení původních omítek.</v>
      </c>
    </row>
    <row r="45" spans="1:52" ht="39.6" x14ac:dyDescent="0.25">
      <c r="B45" s="208" t="s">
        <v>53</v>
      </c>
      <c r="C45" s="208"/>
      <c r="D45" s="208"/>
      <c r="E45" s="208"/>
      <c r="F45" s="208"/>
      <c r="G45" s="208"/>
      <c r="H45" s="208"/>
      <c r="I45" s="208"/>
      <c r="J45" s="208"/>
      <c r="AZ45" s="118" t="str">
        <f>B45</f>
        <v>Výměna dveřních křídel včetně zárubně a prahu. Montáž nových rozvodů elektroinstalace s osazením nových LED světel a zhotovení podružného rozvaděče. V rámci zdravotechniky dojde k výměně umyvadla včetně příslušenství a provedení nového obkladu.</v>
      </c>
    </row>
    <row r="46" spans="1:52" x14ac:dyDescent="0.25">
      <c r="B46" s="208" t="s">
        <v>54</v>
      </c>
      <c r="C46" s="208"/>
      <c r="D46" s="208"/>
      <c r="E46" s="208"/>
      <c r="F46" s="208"/>
      <c r="G46" s="208"/>
      <c r="H46" s="208"/>
      <c r="I46" s="208"/>
      <c r="J46" s="208"/>
      <c r="AZ46" s="118" t="str">
        <f>B46</f>
        <v>Na závěr dojde ke kompletní výmalbě, nátěrům a úklidu.</v>
      </c>
    </row>
    <row r="49" spans="1:10" ht="15.6" x14ac:dyDescent="0.3">
      <c r="B49" s="119" t="s">
        <v>55</v>
      </c>
    </row>
    <row r="51" spans="1:10" ht="25.5" customHeight="1" x14ac:dyDescent="0.25">
      <c r="A51" s="120"/>
      <c r="B51" s="124" t="s">
        <v>16</v>
      </c>
      <c r="C51" s="124" t="s">
        <v>5</v>
      </c>
      <c r="D51" s="125"/>
      <c r="E51" s="125"/>
      <c r="F51" s="128" t="s">
        <v>56</v>
      </c>
      <c r="G51" s="128"/>
      <c r="H51" s="128"/>
      <c r="I51" s="209" t="s">
        <v>28</v>
      </c>
      <c r="J51" s="209"/>
    </row>
    <row r="52" spans="1:10" ht="25.5" customHeight="1" x14ac:dyDescent="0.25">
      <c r="A52" s="121"/>
      <c r="B52" s="129" t="s">
        <v>57</v>
      </c>
      <c r="C52" s="211" t="s">
        <v>58</v>
      </c>
      <c r="D52" s="212"/>
      <c r="E52" s="212"/>
      <c r="F52" s="131" t="s">
        <v>23</v>
      </c>
      <c r="G52" s="132"/>
      <c r="H52" s="132"/>
      <c r="I52" s="210">
        <f>'Rozpočet Pol'!G8</f>
        <v>0</v>
      </c>
      <c r="J52" s="210"/>
    </row>
    <row r="53" spans="1:10" ht="25.5" customHeight="1" x14ac:dyDescent="0.25">
      <c r="A53" s="121"/>
      <c r="B53" s="123" t="s">
        <v>59</v>
      </c>
      <c r="C53" s="203" t="s">
        <v>60</v>
      </c>
      <c r="D53" s="204"/>
      <c r="E53" s="204"/>
      <c r="F53" s="133" t="s">
        <v>23</v>
      </c>
      <c r="G53" s="134"/>
      <c r="H53" s="134"/>
      <c r="I53" s="202">
        <f>'Rozpočet Pol'!G12</f>
        <v>0</v>
      </c>
      <c r="J53" s="202"/>
    </row>
    <row r="54" spans="1:10" ht="25.5" customHeight="1" x14ac:dyDescent="0.25">
      <c r="A54" s="121"/>
      <c r="B54" s="123" t="s">
        <v>61</v>
      </c>
      <c r="C54" s="203" t="s">
        <v>62</v>
      </c>
      <c r="D54" s="204"/>
      <c r="E54" s="204"/>
      <c r="F54" s="133" t="s">
        <v>23</v>
      </c>
      <c r="G54" s="134"/>
      <c r="H54" s="134"/>
      <c r="I54" s="202">
        <f>'Rozpočet Pol'!G14</f>
        <v>0</v>
      </c>
      <c r="J54" s="202"/>
    </row>
    <row r="55" spans="1:10" ht="25.5" customHeight="1" x14ac:dyDescent="0.25">
      <c r="A55" s="121"/>
      <c r="B55" s="123" t="s">
        <v>63</v>
      </c>
      <c r="C55" s="203" t="s">
        <v>64</v>
      </c>
      <c r="D55" s="204"/>
      <c r="E55" s="204"/>
      <c r="F55" s="133" t="s">
        <v>23</v>
      </c>
      <c r="G55" s="134"/>
      <c r="H55" s="134"/>
      <c r="I55" s="202">
        <f>'Rozpočet Pol'!G16</f>
        <v>0</v>
      </c>
      <c r="J55" s="202"/>
    </row>
    <row r="56" spans="1:10" ht="25.5" customHeight="1" x14ac:dyDescent="0.25">
      <c r="A56" s="121"/>
      <c r="B56" s="123" t="s">
        <v>65</v>
      </c>
      <c r="C56" s="203" t="s">
        <v>66</v>
      </c>
      <c r="D56" s="204"/>
      <c r="E56" s="204"/>
      <c r="F56" s="133" t="s">
        <v>23</v>
      </c>
      <c r="G56" s="134"/>
      <c r="H56" s="134"/>
      <c r="I56" s="202">
        <f>'Rozpočet Pol'!G18</f>
        <v>0</v>
      </c>
      <c r="J56" s="202"/>
    </row>
    <row r="57" spans="1:10" ht="25.5" customHeight="1" x14ac:dyDescent="0.25">
      <c r="A57" s="121"/>
      <c r="B57" s="123" t="s">
        <v>67</v>
      </c>
      <c r="C57" s="203" t="s">
        <v>68</v>
      </c>
      <c r="D57" s="204"/>
      <c r="E57" s="204"/>
      <c r="F57" s="133" t="s">
        <v>23</v>
      </c>
      <c r="G57" s="134"/>
      <c r="H57" s="134"/>
      <c r="I57" s="202">
        <f>'Rozpočet Pol'!G20</f>
        <v>0</v>
      </c>
      <c r="J57" s="202"/>
    </row>
    <row r="58" spans="1:10" ht="25.5" customHeight="1" x14ac:dyDescent="0.25">
      <c r="A58" s="121"/>
      <c r="B58" s="123" t="s">
        <v>69</v>
      </c>
      <c r="C58" s="203" t="s">
        <v>70</v>
      </c>
      <c r="D58" s="204"/>
      <c r="E58" s="204"/>
      <c r="F58" s="133" t="s">
        <v>23</v>
      </c>
      <c r="G58" s="134"/>
      <c r="H58" s="134"/>
      <c r="I58" s="202">
        <f>'Rozpočet Pol'!G29</f>
        <v>0</v>
      </c>
      <c r="J58" s="202"/>
    </row>
    <row r="59" spans="1:10" ht="25.5" customHeight="1" x14ac:dyDescent="0.25">
      <c r="A59" s="121"/>
      <c r="B59" s="123" t="s">
        <v>71</v>
      </c>
      <c r="C59" s="203" t="s">
        <v>72</v>
      </c>
      <c r="D59" s="204"/>
      <c r="E59" s="204"/>
      <c r="F59" s="133" t="s">
        <v>24</v>
      </c>
      <c r="G59" s="134"/>
      <c r="H59" s="134"/>
      <c r="I59" s="202">
        <f>'Rozpočet Pol'!G31</f>
        <v>0</v>
      </c>
      <c r="J59" s="202"/>
    </row>
    <row r="60" spans="1:10" ht="25.5" customHeight="1" x14ac:dyDescent="0.25">
      <c r="A60" s="121"/>
      <c r="B60" s="123" t="s">
        <v>73</v>
      </c>
      <c r="C60" s="203" t="s">
        <v>74</v>
      </c>
      <c r="D60" s="204"/>
      <c r="E60" s="204"/>
      <c r="F60" s="133" t="s">
        <v>24</v>
      </c>
      <c r="G60" s="134"/>
      <c r="H60" s="134"/>
      <c r="I60" s="202">
        <f>'Rozpočet Pol'!G40</f>
        <v>0</v>
      </c>
      <c r="J60" s="202"/>
    </row>
    <row r="61" spans="1:10" ht="25.5" customHeight="1" x14ac:dyDescent="0.25">
      <c r="A61" s="121"/>
      <c r="B61" s="123" t="s">
        <v>75</v>
      </c>
      <c r="C61" s="203" t="s">
        <v>76</v>
      </c>
      <c r="D61" s="204"/>
      <c r="E61" s="204"/>
      <c r="F61" s="133" t="s">
        <v>24</v>
      </c>
      <c r="G61" s="134"/>
      <c r="H61" s="134"/>
      <c r="I61" s="202">
        <f>'Rozpočet Pol'!G49</f>
        <v>0</v>
      </c>
      <c r="J61" s="202"/>
    </row>
    <row r="62" spans="1:10" ht="25.5" customHeight="1" x14ac:dyDescent="0.25">
      <c r="A62" s="121"/>
      <c r="B62" s="123" t="s">
        <v>77</v>
      </c>
      <c r="C62" s="203" t="s">
        <v>78</v>
      </c>
      <c r="D62" s="204"/>
      <c r="E62" s="204"/>
      <c r="F62" s="133" t="s">
        <v>24</v>
      </c>
      <c r="G62" s="134"/>
      <c r="H62" s="134"/>
      <c r="I62" s="202">
        <f>'Rozpočet Pol'!G62</f>
        <v>0</v>
      </c>
      <c r="J62" s="202"/>
    </row>
    <row r="63" spans="1:10" ht="25.5" customHeight="1" x14ac:dyDescent="0.25">
      <c r="A63" s="121"/>
      <c r="B63" s="123" t="s">
        <v>79</v>
      </c>
      <c r="C63" s="203" t="s">
        <v>80</v>
      </c>
      <c r="D63" s="204"/>
      <c r="E63" s="204"/>
      <c r="F63" s="133" t="s">
        <v>24</v>
      </c>
      <c r="G63" s="134"/>
      <c r="H63" s="134"/>
      <c r="I63" s="202">
        <f>'Rozpočet Pol'!G69</f>
        <v>0</v>
      </c>
      <c r="J63" s="202"/>
    </row>
    <row r="64" spans="1:10" ht="25.5" customHeight="1" x14ac:dyDescent="0.25">
      <c r="A64" s="121"/>
      <c r="B64" s="123" t="s">
        <v>81</v>
      </c>
      <c r="C64" s="203" t="s">
        <v>82</v>
      </c>
      <c r="D64" s="204"/>
      <c r="E64" s="204"/>
      <c r="F64" s="133" t="s">
        <v>24</v>
      </c>
      <c r="G64" s="134"/>
      <c r="H64" s="134"/>
      <c r="I64" s="202">
        <f>'Rozpočet Pol'!G73</f>
        <v>0</v>
      </c>
      <c r="J64" s="202"/>
    </row>
    <row r="65" spans="1:10" ht="25.5" customHeight="1" x14ac:dyDescent="0.25">
      <c r="A65" s="121"/>
      <c r="B65" s="130" t="s">
        <v>83</v>
      </c>
      <c r="C65" s="206" t="s">
        <v>84</v>
      </c>
      <c r="D65" s="207"/>
      <c r="E65" s="207"/>
      <c r="F65" s="135" t="s">
        <v>25</v>
      </c>
      <c r="G65" s="136"/>
      <c r="H65" s="136"/>
      <c r="I65" s="205">
        <f>'Rozpočet Pol'!G77</f>
        <v>0</v>
      </c>
      <c r="J65" s="205"/>
    </row>
    <row r="66" spans="1:10" ht="25.5" customHeight="1" x14ac:dyDescent="0.25">
      <c r="A66" s="122"/>
      <c r="B66" s="126" t="s">
        <v>1</v>
      </c>
      <c r="C66" s="126"/>
      <c r="D66" s="127"/>
      <c r="E66" s="127"/>
      <c r="F66" s="137"/>
      <c r="G66" s="138"/>
      <c r="H66" s="138"/>
      <c r="I66" s="201">
        <f>SUM(I52:I65)</f>
        <v>0</v>
      </c>
      <c r="J66" s="201"/>
    </row>
    <row r="67" spans="1:10" x14ac:dyDescent="0.25">
      <c r="F67" s="139"/>
      <c r="G67" s="94"/>
      <c r="H67" s="139"/>
      <c r="I67" s="94"/>
      <c r="J67" s="94"/>
    </row>
    <row r="68" spans="1:10" x14ac:dyDescent="0.25">
      <c r="F68" s="139"/>
      <c r="G68" s="94"/>
      <c r="H68" s="139"/>
      <c r="I68" s="94"/>
      <c r="J68" s="94"/>
    </row>
    <row r="69" spans="1:10" x14ac:dyDescent="0.25">
      <c r="F69" s="139"/>
      <c r="G69" s="94"/>
      <c r="H69" s="139"/>
      <c r="I69" s="94"/>
      <c r="J6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B45:J45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B44:J44"/>
    <mergeCell ref="D12:G12"/>
    <mergeCell ref="D13:G13"/>
    <mergeCell ref="B46:J46"/>
    <mergeCell ref="I51:J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6:J66"/>
    <mergeCell ref="I63:J63"/>
    <mergeCell ref="C63:E63"/>
    <mergeCell ref="I64:J64"/>
    <mergeCell ref="C64:E64"/>
    <mergeCell ref="I65:J65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0" t="s">
        <v>6</v>
      </c>
      <c r="B1" s="250"/>
      <c r="C1" s="251"/>
      <c r="D1" s="250"/>
      <c r="E1" s="250"/>
      <c r="F1" s="250"/>
      <c r="G1" s="250"/>
    </row>
    <row r="2" spans="1:7" ht="24.9" customHeight="1" x14ac:dyDescent="0.25">
      <c r="A2" s="77" t="s">
        <v>41</v>
      </c>
      <c r="B2" s="76"/>
      <c r="C2" s="252"/>
      <c r="D2" s="252"/>
      <c r="E2" s="252"/>
      <c r="F2" s="252"/>
      <c r="G2" s="253"/>
    </row>
    <row r="3" spans="1:7" ht="24.9" hidden="1" customHeight="1" x14ac:dyDescent="0.25">
      <c r="A3" s="77" t="s">
        <v>7</v>
      </c>
      <c r="B3" s="76"/>
      <c r="C3" s="252"/>
      <c r="D3" s="252"/>
      <c r="E3" s="252"/>
      <c r="F3" s="252"/>
      <c r="G3" s="253"/>
    </row>
    <row r="4" spans="1:7" ht="24.9" hidden="1" customHeight="1" x14ac:dyDescent="0.25">
      <c r="A4" s="77" t="s">
        <v>8</v>
      </c>
      <c r="B4" s="76"/>
      <c r="C4" s="252"/>
      <c r="D4" s="252"/>
      <c r="E4" s="252"/>
      <c r="F4" s="252"/>
      <c r="G4" s="25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0"/>
  <sheetViews>
    <sheetView tabSelected="1" workbookViewId="0">
      <selection activeCell="C21" sqref="C21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1.109375" customWidth="1"/>
    <col min="8" max="9" width="8" hidden="1" customWidth="1"/>
    <col min="10" max="11" width="6.77734375" hidden="1" customWidth="1"/>
    <col min="12" max="12" width="4.77734375" hidden="1" customWidth="1"/>
    <col min="13" max="13" width="6.44140625" hidden="1" customWidth="1"/>
    <col min="14" max="17" width="8.21875" hidden="1" customWidth="1"/>
    <col min="18" max="18" width="5.77734375" hidden="1" customWidth="1"/>
    <col min="19" max="19" width="8" hidden="1" customWidth="1"/>
    <col min="20" max="20" width="6.33203125" hidden="1" customWidth="1"/>
    <col min="21" max="21" width="5.21875" hidden="1" customWidth="1"/>
    <col min="22" max="23" width="5.21875" customWidth="1"/>
    <col min="29" max="39" width="0" hidden="1" customWidth="1"/>
  </cols>
  <sheetData>
    <row r="1" spans="1:60" ht="15.75" customHeight="1" x14ac:dyDescent="0.3">
      <c r="A1" s="254" t="s">
        <v>6</v>
      </c>
      <c r="B1" s="254"/>
      <c r="C1" s="254"/>
      <c r="D1" s="254"/>
      <c r="E1" s="254"/>
      <c r="F1" s="254"/>
      <c r="G1" s="254"/>
      <c r="AE1" t="s">
        <v>88</v>
      </c>
    </row>
    <row r="2" spans="1:60" ht="25.05" customHeight="1" x14ac:dyDescent="0.25">
      <c r="A2" s="144" t="s">
        <v>87</v>
      </c>
      <c r="B2" s="142"/>
      <c r="C2" s="255" t="s">
        <v>46</v>
      </c>
      <c r="D2" s="256"/>
      <c r="E2" s="256"/>
      <c r="F2" s="256"/>
      <c r="G2" s="257"/>
      <c r="AE2" t="s">
        <v>89</v>
      </c>
    </row>
    <row r="3" spans="1:60" ht="25.05" customHeight="1" x14ac:dyDescent="0.25">
      <c r="A3" s="145" t="s">
        <v>7</v>
      </c>
      <c r="B3" s="143"/>
      <c r="C3" s="258" t="s">
        <v>43</v>
      </c>
      <c r="D3" s="259"/>
      <c r="E3" s="259"/>
      <c r="F3" s="259"/>
      <c r="G3" s="260"/>
      <c r="AE3" t="s">
        <v>90</v>
      </c>
    </row>
    <row r="4" spans="1:60" ht="25.05" hidden="1" customHeight="1" x14ac:dyDescent="0.25">
      <c r="A4" s="145" t="s">
        <v>8</v>
      </c>
      <c r="B4" s="143"/>
      <c r="C4" s="258"/>
      <c r="D4" s="259"/>
      <c r="E4" s="259"/>
      <c r="F4" s="259"/>
      <c r="G4" s="260"/>
      <c r="AE4" t="s">
        <v>91</v>
      </c>
    </row>
    <row r="5" spans="1:60" hidden="1" x14ac:dyDescent="0.25">
      <c r="A5" s="146" t="s">
        <v>92</v>
      </c>
      <c r="B5" s="147"/>
      <c r="C5" s="148"/>
      <c r="D5" s="149"/>
      <c r="E5" s="149"/>
      <c r="F5" s="149"/>
      <c r="G5" s="150"/>
      <c r="AE5" t="s">
        <v>93</v>
      </c>
    </row>
    <row r="7" spans="1:60" ht="39.6" x14ac:dyDescent="0.25">
      <c r="A7" s="155" t="s">
        <v>94</v>
      </c>
      <c r="B7" s="156" t="s">
        <v>95</v>
      </c>
      <c r="C7" s="156" t="s">
        <v>96</v>
      </c>
      <c r="D7" s="155" t="s">
        <v>97</v>
      </c>
      <c r="E7" s="155" t="s">
        <v>98</v>
      </c>
      <c r="F7" s="151" t="s">
        <v>99</v>
      </c>
      <c r="G7" s="172" t="s">
        <v>28</v>
      </c>
      <c r="H7" s="173" t="s">
        <v>29</v>
      </c>
      <c r="I7" s="173" t="s">
        <v>100</v>
      </c>
      <c r="J7" s="173" t="s">
        <v>30</v>
      </c>
      <c r="K7" s="173" t="s">
        <v>101</v>
      </c>
      <c r="L7" s="173" t="s">
        <v>102</v>
      </c>
      <c r="M7" s="173" t="s">
        <v>103</v>
      </c>
      <c r="N7" s="173" t="s">
        <v>104</v>
      </c>
      <c r="O7" s="173" t="s">
        <v>105</v>
      </c>
      <c r="P7" s="173" t="s">
        <v>106</v>
      </c>
      <c r="Q7" s="173" t="s">
        <v>107</v>
      </c>
      <c r="R7" s="173" t="s">
        <v>108</v>
      </c>
      <c r="S7" s="173" t="s">
        <v>109</v>
      </c>
      <c r="T7" s="173" t="s">
        <v>110</v>
      </c>
      <c r="U7" s="158" t="s">
        <v>111</v>
      </c>
    </row>
    <row r="8" spans="1:60" x14ac:dyDescent="0.25">
      <c r="A8" s="174" t="s">
        <v>112</v>
      </c>
      <c r="B8" s="175" t="s">
        <v>57</v>
      </c>
      <c r="C8" s="176" t="s">
        <v>58</v>
      </c>
      <c r="D8" s="177"/>
      <c r="E8" s="178"/>
      <c r="F8" s="179"/>
      <c r="G8" s="179">
        <f>SUMIF(AE9:AE11,"&lt;&gt;NOR",G9:G11)</f>
        <v>0</v>
      </c>
      <c r="H8" s="179"/>
      <c r="I8" s="179">
        <f>SUM(I9:I11)</f>
        <v>0</v>
      </c>
      <c r="J8" s="179"/>
      <c r="K8" s="179">
        <f>SUM(K9:K11)</f>
        <v>0</v>
      </c>
      <c r="L8" s="179"/>
      <c r="M8" s="179">
        <f>SUM(M9:M11)</f>
        <v>0</v>
      </c>
      <c r="N8" s="157"/>
      <c r="O8" s="157">
        <f>SUM(O9:O11)</f>
        <v>1.6505399999999999</v>
      </c>
      <c r="P8" s="157"/>
      <c r="Q8" s="157">
        <f>SUM(Q9:Q11)</f>
        <v>1.53735</v>
      </c>
      <c r="R8" s="157"/>
      <c r="S8" s="157"/>
      <c r="T8" s="174"/>
      <c r="U8" s="157">
        <f>SUM(U9:U11)</f>
        <v>99.88</v>
      </c>
      <c r="AE8" t="s">
        <v>113</v>
      </c>
    </row>
    <row r="9" spans="1:60" outlineLevel="1" x14ac:dyDescent="0.25">
      <c r="A9" s="153">
        <v>1</v>
      </c>
      <c r="B9" s="159" t="s">
        <v>114</v>
      </c>
      <c r="C9" s="186" t="s">
        <v>115</v>
      </c>
      <c r="D9" s="161" t="s">
        <v>116</v>
      </c>
      <c r="E9" s="167">
        <v>128.11240000000001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2">
        <v>1.2659999999999999E-2</v>
      </c>
      <c r="O9" s="162">
        <f>ROUND(E9*N9,5)</f>
        <v>1.6218999999999999</v>
      </c>
      <c r="P9" s="162">
        <v>1.2E-2</v>
      </c>
      <c r="Q9" s="162">
        <f>ROUND(E9*P9,5)</f>
        <v>1.53735</v>
      </c>
      <c r="R9" s="162"/>
      <c r="S9" s="162"/>
      <c r="T9" s="163">
        <v>0.76593999999999995</v>
      </c>
      <c r="U9" s="162">
        <f>ROUND(E9*T9,2)</f>
        <v>98.13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117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5">
      <c r="A10" s="153">
        <v>2</v>
      </c>
      <c r="B10" s="159" t="s">
        <v>118</v>
      </c>
      <c r="C10" s="186" t="s">
        <v>119</v>
      </c>
      <c r="D10" s="161" t="s">
        <v>116</v>
      </c>
      <c r="E10" s="167">
        <v>80.5</v>
      </c>
      <c r="F10" s="169">
        <f>H10+J10</f>
        <v>0</v>
      </c>
      <c r="G10" s="170">
        <f>ROUND(E10*F10,2)</f>
        <v>0</v>
      </c>
      <c r="H10" s="170"/>
      <c r="I10" s="170">
        <f>ROUND(E10*H10,2)</f>
        <v>0</v>
      </c>
      <c r="J10" s="170"/>
      <c r="K10" s="170">
        <f>ROUND(E10*J10,2)</f>
        <v>0</v>
      </c>
      <c r="L10" s="170">
        <v>21</v>
      </c>
      <c r="M10" s="170">
        <f>G10*(1+L10/100)</f>
        <v>0</v>
      </c>
      <c r="N10" s="162">
        <v>3.5E-4</v>
      </c>
      <c r="O10" s="162">
        <f>ROUND(E10*N10,5)</f>
        <v>2.818E-2</v>
      </c>
      <c r="P10" s="162">
        <v>0</v>
      </c>
      <c r="Q10" s="162">
        <f>ROUND(E10*P10,5)</f>
        <v>0</v>
      </c>
      <c r="R10" s="162"/>
      <c r="S10" s="162"/>
      <c r="T10" s="163">
        <v>1.35E-2</v>
      </c>
      <c r="U10" s="162">
        <f>ROUND(E10*T10,2)</f>
        <v>1.0900000000000001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120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0.399999999999999" outlineLevel="1" x14ac:dyDescent="0.25">
      <c r="A11" s="153">
        <v>3</v>
      </c>
      <c r="B11" s="159" t="s">
        <v>121</v>
      </c>
      <c r="C11" s="186" t="s">
        <v>122</v>
      </c>
      <c r="D11" s="161" t="s">
        <v>116</v>
      </c>
      <c r="E11" s="167">
        <v>22.785599999999999</v>
      </c>
      <c r="F11" s="169">
        <f>H11+J11</f>
        <v>0</v>
      </c>
      <c r="G11" s="170">
        <f>ROUND(E11*F11,2)</f>
        <v>0</v>
      </c>
      <c r="H11" s="170"/>
      <c r="I11" s="170">
        <f>ROUND(E11*H11,2)</f>
        <v>0</v>
      </c>
      <c r="J11" s="170"/>
      <c r="K11" s="170">
        <f>ROUND(E11*J11,2)</f>
        <v>0</v>
      </c>
      <c r="L11" s="170">
        <v>21</v>
      </c>
      <c r="M11" s="170">
        <f>G11*(1+L11/100)</f>
        <v>0</v>
      </c>
      <c r="N11" s="162">
        <v>2.0000000000000002E-5</v>
      </c>
      <c r="O11" s="162">
        <f>ROUND(E11*N11,5)</f>
        <v>4.6000000000000001E-4</v>
      </c>
      <c r="P11" s="162">
        <v>0</v>
      </c>
      <c r="Q11" s="162">
        <f>ROUND(E11*P11,5)</f>
        <v>0</v>
      </c>
      <c r="R11" s="162"/>
      <c r="S11" s="162"/>
      <c r="T11" s="163">
        <v>2.9000000000000001E-2</v>
      </c>
      <c r="U11" s="162">
        <f>ROUND(E11*T11,2)</f>
        <v>0.66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120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x14ac:dyDescent="0.25">
      <c r="A12" s="154" t="s">
        <v>112</v>
      </c>
      <c r="B12" s="160" t="s">
        <v>59</v>
      </c>
      <c r="C12" s="187" t="s">
        <v>60</v>
      </c>
      <c r="D12" s="164"/>
      <c r="E12" s="168"/>
      <c r="F12" s="171"/>
      <c r="G12" s="171">
        <f>SUMIF(AE13:AE13,"&lt;&gt;NOR",G13:G13)</f>
        <v>0</v>
      </c>
      <c r="H12" s="171"/>
      <c r="I12" s="171">
        <f>SUM(I13:I13)</f>
        <v>0</v>
      </c>
      <c r="J12" s="171"/>
      <c r="K12" s="171">
        <f>SUM(K13:K13)</f>
        <v>0</v>
      </c>
      <c r="L12" s="171"/>
      <c r="M12" s="171">
        <f>SUM(M13:M13)</f>
        <v>0</v>
      </c>
      <c r="N12" s="165"/>
      <c r="O12" s="165">
        <f>SUM(O13:O13)</f>
        <v>6.4909999999999995E-2</v>
      </c>
      <c r="P12" s="165"/>
      <c r="Q12" s="165">
        <f>SUM(Q13:Q13)</f>
        <v>0</v>
      </c>
      <c r="R12" s="165"/>
      <c r="S12" s="165"/>
      <c r="T12" s="166"/>
      <c r="U12" s="165">
        <f>SUM(U13:U13)</f>
        <v>2.1</v>
      </c>
      <c r="AE12" t="s">
        <v>113</v>
      </c>
    </row>
    <row r="13" spans="1:60" ht="20.399999999999999" outlineLevel="1" x14ac:dyDescent="0.25">
      <c r="A13" s="153">
        <v>4</v>
      </c>
      <c r="B13" s="159" t="s">
        <v>123</v>
      </c>
      <c r="C13" s="186" t="s">
        <v>124</v>
      </c>
      <c r="D13" s="161" t="s">
        <v>125</v>
      </c>
      <c r="E13" s="167">
        <v>1</v>
      </c>
      <c r="F13" s="169">
        <f>H13+J13</f>
        <v>0</v>
      </c>
      <c r="G13" s="170">
        <f>ROUND(E13*F13,2)</f>
        <v>0</v>
      </c>
      <c r="H13" s="170"/>
      <c r="I13" s="170">
        <f>ROUND(E13*H13,2)</f>
        <v>0</v>
      </c>
      <c r="J13" s="170"/>
      <c r="K13" s="170">
        <f>ROUND(E13*J13,2)</f>
        <v>0</v>
      </c>
      <c r="L13" s="170">
        <v>21</v>
      </c>
      <c r="M13" s="170">
        <f>G13*(1+L13/100)</f>
        <v>0</v>
      </c>
      <c r="N13" s="162">
        <v>6.4909999999999995E-2</v>
      </c>
      <c r="O13" s="162">
        <f>ROUND(E13*N13,5)</f>
        <v>6.4909999999999995E-2</v>
      </c>
      <c r="P13" s="162">
        <v>0</v>
      </c>
      <c r="Q13" s="162">
        <f>ROUND(E13*P13,5)</f>
        <v>0</v>
      </c>
      <c r="R13" s="162"/>
      <c r="S13" s="162"/>
      <c r="T13" s="163">
        <v>2.097</v>
      </c>
      <c r="U13" s="162">
        <f>ROUND(E13*T13,2)</f>
        <v>2.1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120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5">
      <c r="A14" s="154" t="s">
        <v>112</v>
      </c>
      <c r="B14" s="160" t="s">
        <v>61</v>
      </c>
      <c r="C14" s="187" t="s">
        <v>62</v>
      </c>
      <c r="D14" s="164"/>
      <c r="E14" s="168"/>
      <c r="F14" s="171"/>
      <c r="G14" s="171">
        <f>SUMIF(AE15:AE15,"&lt;&gt;NOR",G15:G15)</f>
        <v>0</v>
      </c>
      <c r="H14" s="171"/>
      <c r="I14" s="171">
        <f>SUM(I15:I15)</f>
        <v>0</v>
      </c>
      <c r="J14" s="171"/>
      <c r="K14" s="171">
        <f>SUM(K15:K15)</f>
        <v>0</v>
      </c>
      <c r="L14" s="171"/>
      <c r="M14" s="171">
        <f>SUM(M15:M15)</f>
        <v>0</v>
      </c>
      <c r="N14" s="165"/>
      <c r="O14" s="165">
        <f>SUM(O15:O15)</f>
        <v>0</v>
      </c>
      <c r="P14" s="165"/>
      <c r="Q14" s="165">
        <f>SUM(Q15:Q15)</f>
        <v>0</v>
      </c>
      <c r="R14" s="165"/>
      <c r="S14" s="165"/>
      <c r="T14" s="166"/>
      <c r="U14" s="165">
        <f>SUM(U15:U15)</f>
        <v>0</v>
      </c>
      <c r="AE14" t="s">
        <v>113</v>
      </c>
    </row>
    <row r="15" spans="1:60" outlineLevel="1" x14ac:dyDescent="0.25">
      <c r="A15" s="153">
        <v>5</v>
      </c>
      <c r="B15" s="159" t="s">
        <v>126</v>
      </c>
      <c r="C15" s="186" t="s">
        <v>127</v>
      </c>
      <c r="D15" s="161" t="s">
        <v>128</v>
      </c>
      <c r="E15" s="167">
        <v>1</v>
      </c>
      <c r="F15" s="169">
        <f>H15+J15</f>
        <v>0</v>
      </c>
      <c r="G15" s="170">
        <f>ROUND(E15*F15,2)</f>
        <v>0</v>
      </c>
      <c r="H15" s="170"/>
      <c r="I15" s="170">
        <f>ROUND(E15*H15,2)</f>
        <v>0</v>
      </c>
      <c r="J15" s="170"/>
      <c r="K15" s="170">
        <f>ROUND(E15*J15,2)</f>
        <v>0</v>
      </c>
      <c r="L15" s="170">
        <v>21</v>
      </c>
      <c r="M15" s="170">
        <f>G15*(1+L15/100)</f>
        <v>0</v>
      </c>
      <c r="N15" s="162">
        <v>0</v>
      </c>
      <c r="O15" s="162">
        <f>ROUND(E15*N15,5)</f>
        <v>0</v>
      </c>
      <c r="P15" s="162">
        <v>0</v>
      </c>
      <c r="Q15" s="162">
        <f>ROUND(E15*P15,5)</f>
        <v>0</v>
      </c>
      <c r="R15" s="162"/>
      <c r="S15" s="162"/>
      <c r="T15" s="163">
        <v>0</v>
      </c>
      <c r="U15" s="162">
        <f>ROUND(E15*T15,2)</f>
        <v>0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120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5">
      <c r="A16" s="154" t="s">
        <v>112</v>
      </c>
      <c r="B16" s="160" t="s">
        <v>63</v>
      </c>
      <c r="C16" s="187" t="s">
        <v>64</v>
      </c>
      <c r="D16" s="164"/>
      <c r="E16" s="168"/>
      <c r="F16" s="171"/>
      <c r="G16" s="171">
        <f>SUMIF(AE17:AE17,"&lt;&gt;NOR",G17:G17)</f>
        <v>0</v>
      </c>
      <c r="H16" s="171"/>
      <c r="I16" s="171">
        <f>SUM(I17:I17)</f>
        <v>0</v>
      </c>
      <c r="J16" s="171"/>
      <c r="K16" s="171">
        <f>SUM(K17:K17)</f>
        <v>0</v>
      </c>
      <c r="L16" s="171"/>
      <c r="M16" s="171">
        <f>SUM(M17:M17)</f>
        <v>0</v>
      </c>
      <c r="N16" s="165"/>
      <c r="O16" s="165">
        <f>SUM(O17:O17)</f>
        <v>4.13E-3</v>
      </c>
      <c r="P16" s="165"/>
      <c r="Q16" s="165">
        <f>SUM(Q17:Q17)</f>
        <v>0</v>
      </c>
      <c r="R16" s="165"/>
      <c r="S16" s="165"/>
      <c r="T16" s="166"/>
      <c r="U16" s="165">
        <f>SUM(U17:U17)</f>
        <v>31.81</v>
      </c>
      <c r="AE16" t="s">
        <v>113</v>
      </c>
    </row>
    <row r="17" spans="1:60" ht="20.399999999999999" outlineLevel="1" x14ac:dyDescent="0.25">
      <c r="A17" s="153">
        <v>6</v>
      </c>
      <c r="B17" s="159" t="s">
        <v>129</v>
      </c>
      <c r="C17" s="186" t="s">
        <v>130</v>
      </c>
      <c r="D17" s="161" t="s">
        <v>116</v>
      </c>
      <c r="E17" s="167">
        <v>103.2856</v>
      </c>
      <c r="F17" s="169">
        <f>H17+J17</f>
        <v>0</v>
      </c>
      <c r="G17" s="170">
        <f>ROUND(E17*F17,2)</f>
        <v>0</v>
      </c>
      <c r="H17" s="170"/>
      <c r="I17" s="170">
        <f>ROUND(E17*H17,2)</f>
        <v>0</v>
      </c>
      <c r="J17" s="170"/>
      <c r="K17" s="170">
        <f>ROUND(E17*J17,2)</f>
        <v>0</v>
      </c>
      <c r="L17" s="170">
        <v>21</v>
      </c>
      <c r="M17" s="170">
        <f>G17*(1+L17/100)</f>
        <v>0</v>
      </c>
      <c r="N17" s="162">
        <v>4.0000000000000003E-5</v>
      </c>
      <c r="O17" s="162">
        <f>ROUND(E17*N17,5)</f>
        <v>4.13E-3</v>
      </c>
      <c r="P17" s="162">
        <v>0</v>
      </c>
      <c r="Q17" s="162">
        <f>ROUND(E17*P17,5)</f>
        <v>0</v>
      </c>
      <c r="R17" s="162"/>
      <c r="S17" s="162"/>
      <c r="T17" s="163">
        <v>0.308</v>
      </c>
      <c r="U17" s="162">
        <f>ROUND(E17*T17,2)</f>
        <v>31.81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120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x14ac:dyDescent="0.25">
      <c r="A18" s="154" t="s">
        <v>112</v>
      </c>
      <c r="B18" s="160" t="s">
        <v>65</v>
      </c>
      <c r="C18" s="187" t="s">
        <v>66</v>
      </c>
      <c r="D18" s="164"/>
      <c r="E18" s="168"/>
      <c r="F18" s="171"/>
      <c r="G18" s="171">
        <f>SUMIF(AE19:AE19,"&lt;&gt;NOR",G19:G19)</f>
        <v>0</v>
      </c>
      <c r="H18" s="171"/>
      <c r="I18" s="171">
        <f>SUM(I19:I19)</f>
        <v>0</v>
      </c>
      <c r="J18" s="171"/>
      <c r="K18" s="171">
        <f>SUM(K19:K19)</f>
        <v>0</v>
      </c>
      <c r="L18" s="171"/>
      <c r="M18" s="171">
        <f>SUM(M19:M19)</f>
        <v>0</v>
      </c>
      <c r="N18" s="165"/>
      <c r="O18" s="165">
        <f>SUM(O19:O19)</f>
        <v>1.17E-3</v>
      </c>
      <c r="P18" s="165"/>
      <c r="Q18" s="165">
        <f>SUM(Q19:Q19)</f>
        <v>7.5999999999999998E-2</v>
      </c>
      <c r="R18" s="165"/>
      <c r="S18" s="165"/>
      <c r="T18" s="166"/>
      <c r="U18" s="165">
        <f>SUM(U19:U19)</f>
        <v>0.94</v>
      </c>
      <c r="AE18" t="s">
        <v>113</v>
      </c>
    </row>
    <row r="19" spans="1:60" outlineLevel="1" x14ac:dyDescent="0.25">
      <c r="A19" s="153">
        <v>7</v>
      </c>
      <c r="B19" s="159" t="s">
        <v>131</v>
      </c>
      <c r="C19" s="186" t="s">
        <v>132</v>
      </c>
      <c r="D19" s="161" t="s">
        <v>116</v>
      </c>
      <c r="E19" s="167">
        <v>1</v>
      </c>
      <c r="F19" s="169">
        <f>H19+J19</f>
        <v>0</v>
      </c>
      <c r="G19" s="170">
        <f>ROUND(E19*F19,2)</f>
        <v>0</v>
      </c>
      <c r="H19" s="170"/>
      <c r="I19" s="170">
        <f>ROUND(E19*H19,2)</f>
        <v>0</v>
      </c>
      <c r="J19" s="170"/>
      <c r="K19" s="170">
        <f>ROUND(E19*J19,2)</f>
        <v>0</v>
      </c>
      <c r="L19" s="170">
        <v>21</v>
      </c>
      <c r="M19" s="170">
        <f>G19*(1+L19/100)</f>
        <v>0</v>
      </c>
      <c r="N19" s="162">
        <v>1.17E-3</v>
      </c>
      <c r="O19" s="162">
        <f>ROUND(E19*N19,5)</f>
        <v>1.17E-3</v>
      </c>
      <c r="P19" s="162">
        <v>7.5999999999999998E-2</v>
      </c>
      <c r="Q19" s="162">
        <f>ROUND(E19*P19,5)</f>
        <v>7.5999999999999998E-2</v>
      </c>
      <c r="R19" s="162"/>
      <c r="S19" s="162"/>
      <c r="T19" s="163">
        <v>0.93899999999999995</v>
      </c>
      <c r="U19" s="162">
        <f>ROUND(E19*T19,2)</f>
        <v>0.94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120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5">
      <c r="A20" s="154" t="s">
        <v>112</v>
      </c>
      <c r="B20" s="160" t="s">
        <v>67</v>
      </c>
      <c r="C20" s="187" t="s">
        <v>68</v>
      </c>
      <c r="D20" s="164"/>
      <c r="E20" s="168"/>
      <c r="F20" s="171"/>
      <c r="G20" s="171">
        <f>SUMIF(AE21:AE28,"&lt;&gt;NOR",G21:G28)</f>
        <v>0</v>
      </c>
      <c r="H20" s="171"/>
      <c r="I20" s="171">
        <f>SUM(I21:I28)</f>
        <v>0</v>
      </c>
      <c r="J20" s="171"/>
      <c r="K20" s="171">
        <f>SUM(K21:K28)</f>
        <v>0</v>
      </c>
      <c r="L20" s="171"/>
      <c r="M20" s="171">
        <f>SUM(M21:M28)</f>
        <v>0</v>
      </c>
      <c r="N20" s="165"/>
      <c r="O20" s="165">
        <f>SUM(O21:O28)</f>
        <v>4.8019999999999993E-2</v>
      </c>
      <c r="P20" s="165"/>
      <c r="Q20" s="165">
        <f>SUM(Q21:Q28)</f>
        <v>0.66200000000000014</v>
      </c>
      <c r="R20" s="165"/>
      <c r="S20" s="165"/>
      <c r="T20" s="166"/>
      <c r="U20" s="165">
        <f>SUM(U21:U28)</f>
        <v>60.599999999999994</v>
      </c>
      <c r="AE20" t="s">
        <v>113</v>
      </c>
    </row>
    <row r="21" spans="1:60" outlineLevel="1" x14ac:dyDescent="0.25">
      <c r="A21" s="153">
        <v>8</v>
      </c>
      <c r="B21" s="159" t="s">
        <v>133</v>
      </c>
      <c r="C21" s="186" t="s">
        <v>134</v>
      </c>
      <c r="D21" s="161" t="s">
        <v>135</v>
      </c>
      <c r="E21" s="167">
        <v>84</v>
      </c>
      <c r="F21" s="169">
        <f t="shared" ref="F21:F28" si="0">H21+J21</f>
        <v>0</v>
      </c>
      <c r="G21" s="170">
        <f t="shared" ref="G21:G28" si="1">ROUND(E21*F21,2)</f>
        <v>0</v>
      </c>
      <c r="H21" s="170"/>
      <c r="I21" s="170">
        <f t="shared" ref="I21:I28" si="2">ROUND(E21*H21,2)</f>
        <v>0</v>
      </c>
      <c r="J21" s="170"/>
      <c r="K21" s="170">
        <f t="shared" ref="K21:K28" si="3">ROUND(E21*J21,2)</f>
        <v>0</v>
      </c>
      <c r="L21" s="170">
        <v>21</v>
      </c>
      <c r="M21" s="170">
        <f t="shared" ref="M21:M28" si="4">G21*(1+L21/100)</f>
        <v>0</v>
      </c>
      <c r="N21" s="162">
        <v>4.8999999999999998E-4</v>
      </c>
      <c r="O21" s="162">
        <f t="shared" ref="O21:O28" si="5">ROUND(E21*N21,5)</f>
        <v>4.1160000000000002E-2</v>
      </c>
      <c r="P21" s="162">
        <v>2E-3</v>
      </c>
      <c r="Q21" s="162">
        <f t="shared" ref="Q21:Q28" si="6">ROUND(E21*P21,5)</f>
        <v>0.16800000000000001</v>
      </c>
      <c r="R21" s="162"/>
      <c r="S21" s="162"/>
      <c r="T21" s="163">
        <v>0.40899999999999997</v>
      </c>
      <c r="U21" s="162">
        <f t="shared" ref="U21:U28" si="7">ROUND(E21*T21,2)</f>
        <v>34.36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120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5">
      <c r="A22" s="153">
        <v>9</v>
      </c>
      <c r="B22" s="159" t="s">
        <v>136</v>
      </c>
      <c r="C22" s="186" t="s">
        <v>137</v>
      </c>
      <c r="D22" s="161" t="s">
        <v>135</v>
      </c>
      <c r="E22" s="167">
        <v>12</v>
      </c>
      <c r="F22" s="169">
        <f t="shared" si="0"/>
        <v>0</v>
      </c>
      <c r="G22" s="170">
        <f t="shared" si="1"/>
        <v>0</v>
      </c>
      <c r="H22" s="170"/>
      <c r="I22" s="170">
        <f t="shared" si="2"/>
        <v>0</v>
      </c>
      <c r="J22" s="170"/>
      <c r="K22" s="170">
        <f t="shared" si="3"/>
        <v>0</v>
      </c>
      <c r="L22" s="170">
        <v>21</v>
      </c>
      <c r="M22" s="170">
        <f t="shared" si="4"/>
        <v>0</v>
      </c>
      <c r="N22" s="162">
        <v>4.8999999999999998E-4</v>
      </c>
      <c r="O22" s="162">
        <f t="shared" si="5"/>
        <v>5.8799999999999998E-3</v>
      </c>
      <c r="P22" s="162">
        <v>1.0999999999999999E-2</v>
      </c>
      <c r="Q22" s="162">
        <f t="shared" si="6"/>
        <v>0.13200000000000001</v>
      </c>
      <c r="R22" s="162"/>
      <c r="S22" s="162"/>
      <c r="T22" s="163">
        <v>0.90600000000000003</v>
      </c>
      <c r="U22" s="162">
        <f t="shared" si="7"/>
        <v>10.87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120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0.399999999999999" outlineLevel="1" x14ac:dyDescent="0.25">
      <c r="A23" s="153">
        <v>10</v>
      </c>
      <c r="B23" s="159" t="s">
        <v>138</v>
      </c>
      <c r="C23" s="186" t="s">
        <v>139</v>
      </c>
      <c r="D23" s="161" t="s">
        <v>140</v>
      </c>
      <c r="E23" s="167">
        <v>1</v>
      </c>
      <c r="F23" s="169">
        <f t="shared" si="0"/>
        <v>0</v>
      </c>
      <c r="G23" s="170">
        <f t="shared" si="1"/>
        <v>0</v>
      </c>
      <c r="H23" s="170"/>
      <c r="I23" s="170">
        <f t="shared" si="2"/>
        <v>0</v>
      </c>
      <c r="J23" s="170"/>
      <c r="K23" s="170">
        <f t="shared" si="3"/>
        <v>0</v>
      </c>
      <c r="L23" s="170">
        <v>21</v>
      </c>
      <c r="M23" s="170">
        <f t="shared" si="4"/>
        <v>0</v>
      </c>
      <c r="N23" s="162">
        <v>4.8999999999999998E-4</v>
      </c>
      <c r="O23" s="162">
        <f t="shared" si="5"/>
        <v>4.8999999999999998E-4</v>
      </c>
      <c r="P23" s="162">
        <v>1.0999999999999999E-2</v>
      </c>
      <c r="Q23" s="162">
        <f t="shared" si="6"/>
        <v>1.0999999999999999E-2</v>
      </c>
      <c r="R23" s="162"/>
      <c r="S23" s="162"/>
      <c r="T23" s="163">
        <v>0.90600000000000003</v>
      </c>
      <c r="U23" s="162">
        <f t="shared" si="7"/>
        <v>0.91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120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0.399999999999999" outlineLevel="1" x14ac:dyDescent="0.25">
      <c r="A24" s="153">
        <v>11</v>
      </c>
      <c r="B24" s="159" t="s">
        <v>141</v>
      </c>
      <c r="C24" s="186" t="s">
        <v>142</v>
      </c>
      <c r="D24" s="161" t="s">
        <v>140</v>
      </c>
      <c r="E24" s="167">
        <v>1</v>
      </c>
      <c r="F24" s="169">
        <f t="shared" si="0"/>
        <v>0</v>
      </c>
      <c r="G24" s="170">
        <f t="shared" si="1"/>
        <v>0</v>
      </c>
      <c r="H24" s="170"/>
      <c r="I24" s="170">
        <f t="shared" si="2"/>
        <v>0</v>
      </c>
      <c r="J24" s="170"/>
      <c r="K24" s="170">
        <f t="shared" si="3"/>
        <v>0</v>
      </c>
      <c r="L24" s="170">
        <v>21</v>
      </c>
      <c r="M24" s="170">
        <f t="shared" si="4"/>
        <v>0</v>
      </c>
      <c r="N24" s="162">
        <v>4.8999999999999998E-4</v>
      </c>
      <c r="O24" s="162">
        <f t="shared" si="5"/>
        <v>4.8999999999999998E-4</v>
      </c>
      <c r="P24" s="162">
        <v>1.0999999999999999E-2</v>
      </c>
      <c r="Q24" s="162">
        <f t="shared" si="6"/>
        <v>1.0999999999999999E-2</v>
      </c>
      <c r="R24" s="162"/>
      <c r="S24" s="162"/>
      <c r="T24" s="163">
        <v>0.90600000000000003</v>
      </c>
      <c r="U24" s="162">
        <f t="shared" si="7"/>
        <v>0.91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120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5">
      <c r="A25" s="153">
        <v>12</v>
      </c>
      <c r="B25" s="159" t="s">
        <v>143</v>
      </c>
      <c r="C25" s="186" t="s">
        <v>144</v>
      </c>
      <c r="D25" s="161" t="s">
        <v>116</v>
      </c>
      <c r="E25" s="167">
        <v>5</v>
      </c>
      <c r="F25" s="169">
        <f t="shared" si="0"/>
        <v>0</v>
      </c>
      <c r="G25" s="170">
        <f t="shared" si="1"/>
        <v>0</v>
      </c>
      <c r="H25" s="170"/>
      <c r="I25" s="170">
        <f t="shared" si="2"/>
        <v>0</v>
      </c>
      <c r="J25" s="170"/>
      <c r="K25" s="170">
        <f t="shared" si="3"/>
        <v>0</v>
      </c>
      <c r="L25" s="170">
        <v>21</v>
      </c>
      <c r="M25" s="170">
        <f t="shared" si="4"/>
        <v>0</v>
      </c>
      <c r="N25" s="162">
        <v>0</v>
      </c>
      <c r="O25" s="162">
        <f t="shared" si="5"/>
        <v>0</v>
      </c>
      <c r="P25" s="162">
        <v>6.8000000000000005E-2</v>
      </c>
      <c r="Q25" s="162">
        <f t="shared" si="6"/>
        <v>0.34</v>
      </c>
      <c r="R25" s="162"/>
      <c r="S25" s="162"/>
      <c r="T25" s="163">
        <v>0.48937999999999998</v>
      </c>
      <c r="U25" s="162">
        <f t="shared" si="7"/>
        <v>2.4500000000000002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117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5">
      <c r="A26" s="153">
        <v>13</v>
      </c>
      <c r="B26" s="159" t="s">
        <v>145</v>
      </c>
      <c r="C26" s="186" t="s">
        <v>146</v>
      </c>
      <c r="D26" s="161" t="s">
        <v>147</v>
      </c>
      <c r="E26" s="167">
        <v>4.1399999999999997</v>
      </c>
      <c r="F26" s="169">
        <f t="shared" si="0"/>
        <v>0</v>
      </c>
      <c r="G26" s="170">
        <f t="shared" si="1"/>
        <v>0</v>
      </c>
      <c r="H26" s="170"/>
      <c r="I26" s="170">
        <f t="shared" si="2"/>
        <v>0</v>
      </c>
      <c r="J26" s="170"/>
      <c r="K26" s="170">
        <f t="shared" si="3"/>
        <v>0</v>
      </c>
      <c r="L26" s="170">
        <v>21</v>
      </c>
      <c r="M26" s="170">
        <f t="shared" si="4"/>
        <v>0</v>
      </c>
      <c r="N26" s="162">
        <v>0</v>
      </c>
      <c r="O26" s="162">
        <f t="shared" si="5"/>
        <v>0</v>
      </c>
      <c r="P26" s="162">
        <v>0</v>
      </c>
      <c r="Q26" s="162">
        <f t="shared" si="6"/>
        <v>0</v>
      </c>
      <c r="R26" s="162"/>
      <c r="S26" s="162"/>
      <c r="T26" s="163">
        <v>2.68</v>
      </c>
      <c r="U26" s="162">
        <f t="shared" si="7"/>
        <v>11.1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117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0.399999999999999" outlineLevel="1" x14ac:dyDescent="0.25">
      <c r="A27" s="153">
        <v>14</v>
      </c>
      <c r="B27" s="159" t="s">
        <v>148</v>
      </c>
      <c r="C27" s="186" t="s">
        <v>149</v>
      </c>
      <c r="D27" s="161" t="s">
        <v>147</v>
      </c>
      <c r="E27" s="167">
        <v>4.1399999999999997</v>
      </c>
      <c r="F27" s="169">
        <f t="shared" si="0"/>
        <v>0</v>
      </c>
      <c r="G27" s="170">
        <f t="shared" si="1"/>
        <v>0</v>
      </c>
      <c r="H27" s="170"/>
      <c r="I27" s="170">
        <f t="shared" si="2"/>
        <v>0</v>
      </c>
      <c r="J27" s="170"/>
      <c r="K27" s="170">
        <f t="shared" si="3"/>
        <v>0</v>
      </c>
      <c r="L27" s="170">
        <v>21</v>
      </c>
      <c r="M27" s="170">
        <f t="shared" si="4"/>
        <v>0</v>
      </c>
      <c r="N27" s="162">
        <v>0</v>
      </c>
      <c r="O27" s="162">
        <f t="shared" si="5"/>
        <v>0</v>
      </c>
      <c r="P27" s="162">
        <v>0</v>
      </c>
      <c r="Q27" s="162">
        <f t="shared" si="6"/>
        <v>0</v>
      </c>
      <c r="R27" s="162"/>
      <c r="S27" s="162"/>
      <c r="T27" s="163">
        <v>0</v>
      </c>
      <c r="U27" s="162">
        <f t="shared" si="7"/>
        <v>0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120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0.399999999999999" outlineLevel="1" x14ac:dyDescent="0.25">
      <c r="A28" s="153">
        <v>15</v>
      </c>
      <c r="B28" s="159" t="s">
        <v>150</v>
      </c>
      <c r="C28" s="186" t="s">
        <v>151</v>
      </c>
      <c r="D28" s="161" t="s">
        <v>147</v>
      </c>
      <c r="E28" s="167">
        <v>4.1399999999999997</v>
      </c>
      <c r="F28" s="169">
        <f t="shared" si="0"/>
        <v>0</v>
      </c>
      <c r="G28" s="170">
        <f t="shared" si="1"/>
        <v>0</v>
      </c>
      <c r="H28" s="170"/>
      <c r="I28" s="170">
        <f t="shared" si="2"/>
        <v>0</v>
      </c>
      <c r="J28" s="170"/>
      <c r="K28" s="170">
        <f t="shared" si="3"/>
        <v>0</v>
      </c>
      <c r="L28" s="170">
        <v>21</v>
      </c>
      <c r="M28" s="170">
        <f t="shared" si="4"/>
        <v>0</v>
      </c>
      <c r="N28" s="162">
        <v>0</v>
      </c>
      <c r="O28" s="162">
        <f t="shared" si="5"/>
        <v>0</v>
      </c>
      <c r="P28" s="162">
        <v>0</v>
      </c>
      <c r="Q28" s="162">
        <f t="shared" si="6"/>
        <v>0</v>
      </c>
      <c r="R28" s="162"/>
      <c r="S28" s="162"/>
      <c r="T28" s="163">
        <v>0</v>
      </c>
      <c r="U28" s="162">
        <f t="shared" si="7"/>
        <v>0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120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5">
      <c r="A29" s="154" t="s">
        <v>112</v>
      </c>
      <c r="B29" s="160" t="s">
        <v>69</v>
      </c>
      <c r="C29" s="187" t="s">
        <v>70</v>
      </c>
      <c r="D29" s="164"/>
      <c r="E29" s="168"/>
      <c r="F29" s="171"/>
      <c r="G29" s="171">
        <f>SUMIF(AE30:AE30,"&lt;&gt;NOR",G30:G30)</f>
        <v>0</v>
      </c>
      <c r="H29" s="171"/>
      <c r="I29" s="171">
        <f>SUM(I30:I30)</f>
        <v>0</v>
      </c>
      <c r="J29" s="171"/>
      <c r="K29" s="171">
        <f>SUM(K30:K30)</f>
        <v>0</v>
      </c>
      <c r="L29" s="171"/>
      <c r="M29" s="171">
        <f>SUM(M30:M30)</f>
        <v>0</v>
      </c>
      <c r="N29" s="165"/>
      <c r="O29" s="165">
        <f>SUM(O30:O30)</f>
        <v>0</v>
      </c>
      <c r="P29" s="165"/>
      <c r="Q29" s="165">
        <f>SUM(Q30:Q30)</f>
        <v>0</v>
      </c>
      <c r="R29" s="165"/>
      <c r="S29" s="165"/>
      <c r="T29" s="166"/>
      <c r="U29" s="165">
        <f>SUM(U30:U30)</f>
        <v>2.74</v>
      </c>
      <c r="AE29" t="s">
        <v>113</v>
      </c>
    </row>
    <row r="30" spans="1:60" outlineLevel="1" x14ac:dyDescent="0.25">
      <c r="A30" s="153">
        <v>16</v>
      </c>
      <c r="B30" s="159" t="s">
        <v>152</v>
      </c>
      <c r="C30" s="186" t="s">
        <v>153</v>
      </c>
      <c r="D30" s="161" t="s">
        <v>147</v>
      </c>
      <c r="E30" s="167">
        <v>8.92</v>
      </c>
      <c r="F30" s="169">
        <f>H30+J30</f>
        <v>0</v>
      </c>
      <c r="G30" s="170">
        <f>ROUND(E30*F30,2)</f>
        <v>0</v>
      </c>
      <c r="H30" s="170"/>
      <c r="I30" s="170">
        <f>ROUND(E30*H30,2)</f>
        <v>0</v>
      </c>
      <c r="J30" s="170"/>
      <c r="K30" s="170">
        <f>ROUND(E30*J30,2)</f>
        <v>0</v>
      </c>
      <c r="L30" s="170">
        <v>21</v>
      </c>
      <c r="M30" s="170">
        <f>G30*(1+L30/100)</f>
        <v>0</v>
      </c>
      <c r="N30" s="162">
        <v>0</v>
      </c>
      <c r="O30" s="162">
        <f>ROUND(E30*N30,5)</f>
        <v>0</v>
      </c>
      <c r="P30" s="162">
        <v>0</v>
      </c>
      <c r="Q30" s="162">
        <f>ROUND(E30*P30,5)</f>
        <v>0</v>
      </c>
      <c r="R30" s="162"/>
      <c r="S30" s="162"/>
      <c r="T30" s="163">
        <v>0.307</v>
      </c>
      <c r="U30" s="162">
        <f>ROUND(E30*T30,2)</f>
        <v>2.74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120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5">
      <c r="A31" s="154" t="s">
        <v>112</v>
      </c>
      <c r="B31" s="160" t="s">
        <v>71</v>
      </c>
      <c r="C31" s="187" t="s">
        <v>72</v>
      </c>
      <c r="D31" s="164"/>
      <c r="E31" s="168"/>
      <c r="F31" s="171"/>
      <c r="G31" s="171">
        <f>SUMIF(AE32:AE39,"&lt;&gt;NOR",G32:G39)</f>
        <v>0</v>
      </c>
      <c r="H31" s="171"/>
      <c r="I31" s="171">
        <f>SUM(I32:I39)</f>
        <v>0</v>
      </c>
      <c r="J31" s="171"/>
      <c r="K31" s="171">
        <f>SUM(K32:K39)</f>
        <v>0</v>
      </c>
      <c r="L31" s="171"/>
      <c r="M31" s="171">
        <f>SUM(M32:M39)</f>
        <v>0</v>
      </c>
      <c r="N31" s="165"/>
      <c r="O31" s="165">
        <f>SUM(O32:O39)</f>
        <v>2.0029999999999996E-2</v>
      </c>
      <c r="P31" s="165"/>
      <c r="Q31" s="165">
        <f>SUM(Q32:Q39)</f>
        <v>1.9460000000000002E-2</v>
      </c>
      <c r="R31" s="165"/>
      <c r="S31" s="165"/>
      <c r="T31" s="166"/>
      <c r="U31" s="165">
        <f>SUM(U32:U39)</f>
        <v>5.84</v>
      </c>
      <c r="AE31" t="s">
        <v>113</v>
      </c>
    </row>
    <row r="32" spans="1:60" outlineLevel="1" x14ac:dyDescent="0.25">
      <c r="A32" s="153">
        <v>17</v>
      </c>
      <c r="B32" s="159" t="s">
        <v>154</v>
      </c>
      <c r="C32" s="186" t="s">
        <v>155</v>
      </c>
      <c r="D32" s="161" t="s">
        <v>140</v>
      </c>
      <c r="E32" s="167">
        <v>1</v>
      </c>
      <c r="F32" s="169">
        <f t="shared" ref="F32:F39" si="8">H32+J32</f>
        <v>0</v>
      </c>
      <c r="G32" s="170">
        <f t="shared" ref="G32:G39" si="9">ROUND(E32*F32,2)</f>
        <v>0</v>
      </c>
      <c r="H32" s="170"/>
      <c r="I32" s="170">
        <f t="shared" ref="I32:I39" si="10">ROUND(E32*H32,2)</f>
        <v>0</v>
      </c>
      <c r="J32" s="170"/>
      <c r="K32" s="170">
        <f t="shared" ref="K32:K39" si="11">ROUND(E32*J32,2)</f>
        <v>0</v>
      </c>
      <c r="L32" s="170">
        <v>21</v>
      </c>
      <c r="M32" s="170">
        <f t="shared" ref="M32:M39" si="12">G32*(1+L32/100)</f>
        <v>0</v>
      </c>
      <c r="N32" s="162">
        <v>0</v>
      </c>
      <c r="O32" s="162">
        <f t="shared" ref="O32:O39" si="13">ROUND(E32*N32,5)</f>
        <v>0</v>
      </c>
      <c r="P32" s="162">
        <v>1.9460000000000002E-2</v>
      </c>
      <c r="Q32" s="162">
        <f t="shared" ref="Q32:Q39" si="14">ROUND(E32*P32,5)</f>
        <v>1.9460000000000002E-2</v>
      </c>
      <c r="R32" s="162"/>
      <c r="S32" s="162"/>
      <c r="T32" s="163">
        <v>0.38200000000000001</v>
      </c>
      <c r="U32" s="162">
        <f t="shared" ref="U32:U39" si="15">ROUND(E32*T32,2)</f>
        <v>0.38</v>
      </c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120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5">
      <c r="A33" s="153">
        <v>18</v>
      </c>
      <c r="B33" s="159" t="s">
        <v>156</v>
      </c>
      <c r="C33" s="186" t="s">
        <v>157</v>
      </c>
      <c r="D33" s="161" t="s">
        <v>140</v>
      </c>
      <c r="E33" s="167">
        <v>1</v>
      </c>
      <c r="F33" s="169">
        <f t="shared" si="8"/>
        <v>0</v>
      </c>
      <c r="G33" s="170">
        <f t="shared" si="9"/>
        <v>0</v>
      </c>
      <c r="H33" s="170"/>
      <c r="I33" s="170">
        <f t="shared" si="10"/>
        <v>0</v>
      </c>
      <c r="J33" s="170"/>
      <c r="K33" s="170">
        <f t="shared" si="11"/>
        <v>0</v>
      </c>
      <c r="L33" s="170">
        <v>21</v>
      </c>
      <c r="M33" s="170">
        <f t="shared" si="12"/>
        <v>0</v>
      </c>
      <c r="N33" s="162">
        <v>8.4000000000000003E-4</v>
      </c>
      <c r="O33" s="162">
        <f t="shared" si="13"/>
        <v>8.4000000000000003E-4</v>
      </c>
      <c r="P33" s="162">
        <v>0</v>
      </c>
      <c r="Q33" s="162">
        <f t="shared" si="14"/>
        <v>0</v>
      </c>
      <c r="R33" s="162"/>
      <c r="S33" s="162"/>
      <c r="T33" s="163">
        <v>1.2529999999999999</v>
      </c>
      <c r="U33" s="162">
        <f t="shared" si="15"/>
        <v>1.25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120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5">
      <c r="A34" s="153">
        <v>19</v>
      </c>
      <c r="B34" s="159" t="s">
        <v>158</v>
      </c>
      <c r="C34" s="186" t="s">
        <v>159</v>
      </c>
      <c r="D34" s="161" t="s">
        <v>140</v>
      </c>
      <c r="E34" s="167">
        <v>1</v>
      </c>
      <c r="F34" s="169">
        <f t="shared" si="8"/>
        <v>0</v>
      </c>
      <c r="G34" s="170">
        <f t="shared" si="9"/>
        <v>0</v>
      </c>
      <c r="H34" s="170"/>
      <c r="I34" s="170">
        <f t="shared" si="10"/>
        <v>0</v>
      </c>
      <c r="J34" s="170"/>
      <c r="K34" s="170">
        <f t="shared" si="11"/>
        <v>0</v>
      </c>
      <c r="L34" s="170">
        <v>21</v>
      </c>
      <c r="M34" s="170">
        <f t="shared" si="12"/>
        <v>0</v>
      </c>
      <c r="N34" s="162">
        <v>1.6209999999999999E-2</v>
      </c>
      <c r="O34" s="162">
        <f t="shared" si="13"/>
        <v>1.6209999999999999E-2</v>
      </c>
      <c r="P34" s="162">
        <v>0</v>
      </c>
      <c r="Q34" s="162">
        <f t="shared" si="14"/>
        <v>0</v>
      </c>
      <c r="R34" s="162"/>
      <c r="S34" s="162"/>
      <c r="T34" s="163">
        <v>1.1890000000000001</v>
      </c>
      <c r="U34" s="162">
        <f t="shared" si="15"/>
        <v>1.19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120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5">
      <c r="A35" s="153">
        <v>20</v>
      </c>
      <c r="B35" s="159" t="s">
        <v>160</v>
      </c>
      <c r="C35" s="186" t="s">
        <v>161</v>
      </c>
      <c r="D35" s="161" t="s">
        <v>125</v>
      </c>
      <c r="E35" s="167">
        <v>1</v>
      </c>
      <c r="F35" s="169">
        <f t="shared" si="8"/>
        <v>0</v>
      </c>
      <c r="G35" s="170">
        <f t="shared" si="9"/>
        <v>0</v>
      </c>
      <c r="H35" s="170"/>
      <c r="I35" s="170">
        <f t="shared" si="10"/>
        <v>0</v>
      </c>
      <c r="J35" s="170"/>
      <c r="K35" s="170">
        <f t="shared" si="11"/>
        <v>0</v>
      </c>
      <c r="L35" s="170">
        <v>21</v>
      </c>
      <c r="M35" s="170">
        <f t="shared" si="12"/>
        <v>0</v>
      </c>
      <c r="N35" s="162">
        <v>1.8000000000000001E-4</v>
      </c>
      <c r="O35" s="162">
        <f t="shared" si="13"/>
        <v>1.8000000000000001E-4</v>
      </c>
      <c r="P35" s="162">
        <v>0</v>
      </c>
      <c r="Q35" s="162">
        <f t="shared" si="14"/>
        <v>0</v>
      </c>
      <c r="R35" s="162"/>
      <c r="S35" s="162"/>
      <c r="T35" s="163">
        <v>0.47599999999999998</v>
      </c>
      <c r="U35" s="162">
        <f t="shared" si="15"/>
        <v>0.48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120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5">
      <c r="A36" s="153">
        <v>21</v>
      </c>
      <c r="B36" s="159" t="s">
        <v>162</v>
      </c>
      <c r="C36" s="186" t="s">
        <v>163</v>
      </c>
      <c r="D36" s="161" t="s">
        <v>125</v>
      </c>
      <c r="E36" s="167">
        <v>1</v>
      </c>
      <c r="F36" s="169">
        <f t="shared" si="8"/>
        <v>0</v>
      </c>
      <c r="G36" s="170">
        <f t="shared" si="9"/>
        <v>0</v>
      </c>
      <c r="H36" s="170"/>
      <c r="I36" s="170">
        <f t="shared" si="10"/>
        <v>0</v>
      </c>
      <c r="J36" s="170"/>
      <c r="K36" s="170">
        <f t="shared" si="11"/>
        <v>0</v>
      </c>
      <c r="L36" s="170">
        <v>21</v>
      </c>
      <c r="M36" s="170">
        <f t="shared" si="12"/>
        <v>0</v>
      </c>
      <c r="N36" s="162">
        <v>1.9E-3</v>
      </c>
      <c r="O36" s="162">
        <f t="shared" si="13"/>
        <v>1.9E-3</v>
      </c>
      <c r="P36" s="162">
        <v>0</v>
      </c>
      <c r="Q36" s="162">
        <f t="shared" si="14"/>
        <v>0</v>
      </c>
      <c r="R36" s="162"/>
      <c r="S36" s="162"/>
      <c r="T36" s="163">
        <v>0</v>
      </c>
      <c r="U36" s="162">
        <f t="shared" si="15"/>
        <v>0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164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0.399999999999999" outlineLevel="1" x14ac:dyDescent="0.25">
      <c r="A37" s="153">
        <v>22</v>
      </c>
      <c r="B37" s="159" t="s">
        <v>160</v>
      </c>
      <c r="C37" s="186" t="s">
        <v>165</v>
      </c>
      <c r="D37" s="161" t="s">
        <v>128</v>
      </c>
      <c r="E37" s="167">
        <v>1</v>
      </c>
      <c r="F37" s="169">
        <f t="shared" si="8"/>
        <v>0</v>
      </c>
      <c r="G37" s="170">
        <f t="shared" si="9"/>
        <v>0</v>
      </c>
      <c r="H37" s="170"/>
      <c r="I37" s="170">
        <f t="shared" si="10"/>
        <v>0</v>
      </c>
      <c r="J37" s="170"/>
      <c r="K37" s="170">
        <f t="shared" si="11"/>
        <v>0</v>
      </c>
      <c r="L37" s="170">
        <v>21</v>
      </c>
      <c r="M37" s="170">
        <f t="shared" si="12"/>
        <v>0</v>
      </c>
      <c r="N37" s="162">
        <v>1.8000000000000001E-4</v>
      </c>
      <c r="O37" s="162">
        <f t="shared" si="13"/>
        <v>1.8000000000000001E-4</v>
      </c>
      <c r="P37" s="162">
        <v>0</v>
      </c>
      <c r="Q37" s="162">
        <f t="shared" si="14"/>
        <v>0</v>
      </c>
      <c r="R37" s="162"/>
      <c r="S37" s="162"/>
      <c r="T37" s="163">
        <v>0.47599999999999998</v>
      </c>
      <c r="U37" s="162">
        <f t="shared" si="15"/>
        <v>0.48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120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5">
      <c r="A38" s="153">
        <v>23</v>
      </c>
      <c r="B38" s="159" t="s">
        <v>166</v>
      </c>
      <c r="C38" s="186" t="s">
        <v>167</v>
      </c>
      <c r="D38" s="161" t="s">
        <v>128</v>
      </c>
      <c r="E38" s="167">
        <v>4</v>
      </c>
      <c r="F38" s="169">
        <f t="shared" si="8"/>
        <v>0</v>
      </c>
      <c r="G38" s="170">
        <f t="shared" si="9"/>
        <v>0</v>
      </c>
      <c r="H38" s="170"/>
      <c r="I38" s="170">
        <f t="shared" si="10"/>
        <v>0</v>
      </c>
      <c r="J38" s="170"/>
      <c r="K38" s="170">
        <f t="shared" si="11"/>
        <v>0</v>
      </c>
      <c r="L38" s="170">
        <v>21</v>
      </c>
      <c r="M38" s="170">
        <f t="shared" si="12"/>
        <v>0</v>
      </c>
      <c r="N38" s="162">
        <v>1.8000000000000001E-4</v>
      </c>
      <c r="O38" s="162">
        <f t="shared" si="13"/>
        <v>7.2000000000000005E-4</v>
      </c>
      <c r="P38" s="162">
        <v>0</v>
      </c>
      <c r="Q38" s="162">
        <f t="shared" si="14"/>
        <v>0</v>
      </c>
      <c r="R38" s="162"/>
      <c r="S38" s="162"/>
      <c r="T38" s="163">
        <v>0.47599999999999998</v>
      </c>
      <c r="U38" s="162">
        <f t="shared" si="15"/>
        <v>1.9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120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5">
      <c r="A39" s="153">
        <v>24</v>
      </c>
      <c r="B39" s="159" t="s">
        <v>168</v>
      </c>
      <c r="C39" s="186" t="s">
        <v>169</v>
      </c>
      <c r="D39" s="161" t="s">
        <v>147</v>
      </c>
      <c r="E39" s="167">
        <v>0.1</v>
      </c>
      <c r="F39" s="169">
        <f t="shared" si="8"/>
        <v>0</v>
      </c>
      <c r="G39" s="170">
        <f t="shared" si="9"/>
        <v>0</v>
      </c>
      <c r="H39" s="170"/>
      <c r="I39" s="170">
        <f t="shared" si="10"/>
        <v>0</v>
      </c>
      <c r="J39" s="170"/>
      <c r="K39" s="170">
        <f t="shared" si="11"/>
        <v>0</v>
      </c>
      <c r="L39" s="170">
        <v>21</v>
      </c>
      <c r="M39" s="170">
        <f t="shared" si="12"/>
        <v>0</v>
      </c>
      <c r="N39" s="162">
        <v>0</v>
      </c>
      <c r="O39" s="162">
        <f t="shared" si="13"/>
        <v>0</v>
      </c>
      <c r="P39" s="162">
        <v>0</v>
      </c>
      <c r="Q39" s="162">
        <f t="shared" si="14"/>
        <v>0</v>
      </c>
      <c r="R39" s="162"/>
      <c r="S39" s="162"/>
      <c r="T39" s="163">
        <v>1.573</v>
      </c>
      <c r="U39" s="162">
        <f t="shared" si="15"/>
        <v>0.16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120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x14ac:dyDescent="0.25">
      <c r="A40" s="154" t="s">
        <v>112</v>
      </c>
      <c r="B40" s="160" t="s">
        <v>73</v>
      </c>
      <c r="C40" s="187" t="s">
        <v>74</v>
      </c>
      <c r="D40" s="164"/>
      <c r="E40" s="168"/>
      <c r="F40" s="171"/>
      <c r="G40" s="171">
        <f>SUMIF(AE41:AE48,"&lt;&gt;NOR",G41:G48)</f>
        <v>0</v>
      </c>
      <c r="H40" s="171"/>
      <c r="I40" s="171">
        <f>SUM(I41:I48)</f>
        <v>0</v>
      </c>
      <c r="J40" s="171"/>
      <c r="K40" s="171">
        <f>SUM(K41:K48)</f>
        <v>0</v>
      </c>
      <c r="L40" s="171"/>
      <c r="M40" s="171">
        <f>SUM(M41:M48)</f>
        <v>0</v>
      </c>
      <c r="N40" s="165"/>
      <c r="O40" s="165">
        <f>SUM(O41:O48)</f>
        <v>2.4979999999999999E-2</v>
      </c>
      <c r="P40" s="165"/>
      <c r="Q40" s="165">
        <f>SUM(Q41:Q48)</f>
        <v>0.11219999999999999</v>
      </c>
      <c r="R40" s="165"/>
      <c r="S40" s="165"/>
      <c r="T40" s="166"/>
      <c r="U40" s="165">
        <f>SUM(U41:U48)</f>
        <v>2.9699999999999998</v>
      </c>
      <c r="AE40" t="s">
        <v>113</v>
      </c>
    </row>
    <row r="41" spans="1:60" outlineLevel="1" x14ac:dyDescent="0.25">
      <c r="A41" s="153">
        <v>25</v>
      </c>
      <c r="B41" s="159" t="s">
        <v>170</v>
      </c>
      <c r="C41" s="186" t="s">
        <v>171</v>
      </c>
      <c r="D41" s="161" t="s">
        <v>128</v>
      </c>
      <c r="E41" s="167">
        <v>1</v>
      </c>
      <c r="F41" s="169">
        <f t="shared" ref="F41:F48" si="16">H41+J41</f>
        <v>0</v>
      </c>
      <c r="G41" s="170">
        <f t="shared" ref="G41:G48" si="17">ROUND(E41*F41,2)</f>
        <v>0</v>
      </c>
      <c r="H41" s="170"/>
      <c r="I41" s="170">
        <f t="shared" ref="I41:I48" si="18">ROUND(E41*H41,2)</f>
        <v>0</v>
      </c>
      <c r="J41" s="170"/>
      <c r="K41" s="170">
        <f t="shared" ref="K41:K48" si="19">ROUND(E41*J41,2)</f>
        <v>0</v>
      </c>
      <c r="L41" s="170">
        <v>21</v>
      </c>
      <c r="M41" s="170">
        <f t="shared" ref="M41:M48" si="20">G41*(1+L41/100)</f>
        <v>0</v>
      </c>
      <c r="N41" s="162">
        <v>0</v>
      </c>
      <c r="O41" s="162">
        <f t="shared" ref="O41:O48" si="21">ROUND(E41*N41,5)</f>
        <v>0</v>
      </c>
      <c r="P41" s="162">
        <v>0.1104</v>
      </c>
      <c r="Q41" s="162">
        <f t="shared" ref="Q41:Q48" si="22">ROUND(E41*P41,5)</f>
        <v>0.1104</v>
      </c>
      <c r="R41" s="162"/>
      <c r="S41" s="162"/>
      <c r="T41" s="163">
        <v>0.46</v>
      </c>
      <c r="U41" s="162">
        <f t="shared" ref="U41:U48" si="23">ROUND(E41*T41,2)</f>
        <v>0.46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120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0.399999999999999" outlineLevel="1" x14ac:dyDescent="0.25">
      <c r="A42" s="153">
        <v>26</v>
      </c>
      <c r="B42" s="159" t="s">
        <v>172</v>
      </c>
      <c r="C42" s="186" t="s">
        <v>173</v>
      </c>
      <c r="D42" s="161" t="s">
        <v>125</v>
      </c>
      <c r="E42" s="167">
        <v>1</v>
      </c>
      <c r="F42" s="169">
        <f t="shared" si="16"/>
        <v>0</v>
      </c>
      <c r="G42" s="170">
        <f t="shared" si="17"/>
        <v>0</v>
      </c>
      <c r="H42" s="170"/>
      <c r="I42" s="170">
        <f t="shared" si="18"/>
        <v>0</v>
      </c>
      <c r="J42" s="170"/>
      <c r="K42" s="170">
        <f t="shared" si="19"/>
        <v>0</v>
      </c>
      <c r="L42" s="170">
        <v>21</v>
      </c>
      <c r="M42" s="170">
        <f t="shared" si="20"/>
        <v>0</v>
      </c>
      <c r="N42" s="162">
        <v>0</v>
      </c>
      <c r="O42" s="162">
        <f t="shared" si="21"/>
        <v>0</v>
      </c>
      <c r="P42" s="162">
        <v>0</v>
      </c>
      <c r="Q42" s="162">
        <f t="shared" si="22"/>
        <v>0</v>
      </c>
      <c r="R42" s="162"/>
      <c r="S42" s="162"/>
      <c r="T42" s="163">
        <v>0.05</v>
      </c>
      <c r="U42" s="162">
        <f t="shared" si="23"/>
        <v>0.05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120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5">
      <c r="A43" s="153">
        <v>27</v>
      </c>
      <c r="B43" s="159" t="s">
        <v>174</v>
      </c>
      <c r="C43" s="186" t="s">
        <v>175</v>
      </c>
      <c r="D43" s="161" t="s">
        <v>125</v>
      </c>
      <c r="E43" s="167">
        <v>1</v>
      </c>
      <c r="F43" s="169">
        <f t="shared" si="16"/>
        <v>0</v>
      </c>
      <c r="G43" s="170">
        <f t="shared" si="17"/>
        <v>0</v>
      </c>
      <c r="H43" s="170"/>
      <c r="I43" s="170">
        <f t="shared" si="18"/>
        <v>0</v>
      </c>
      <c r="J43" s="170"/>
      <c r="K43" s="170">
        <f t="shared" si="19"/>
        <v>0</v>
      </c>
      <c r="L43" s="170">
        <v>21</v>
      </c>
      <c r="M43" s="170">
        <f t="shared" si="20"/>
        <v>0</v>
      </c>
      <c r="N43" s="162">
        <v>0</v>
      </c>
      <c r="O43" s="162">
        <f t="shared" si="21"/>
        <v>0</v>
      </c>
      <c r="P43" s="162">
        <v>1.8E-3</v>
      </c>
      <c r="Q43" s="162">
        <f t="shared" si="22"/>
        <v>1.8E-3</v>
      </c>
      <c r="R43" s="162"/>
      <c r="S43" s="162"/>
      <c r="T43" s="163">
        <v>0.11</v>
      </c>
      <c r="U43" s="162">
        <f t="shared" si="23"/>
        <v>0.11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120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5">
      <c r="A44" s="153">
        <v>28</v>
      </c>
      <c r="B44" s="159" t="s">
        <v>176</v>
      </c>
      <c r="C44" s="186" t="s">
        <v>177</v>
      </c>
      <c r="D44" s="161" t="s">
        <v>125</v>
      </c>
      <c r="E44" s="167">
        <v>1</v>
      </c>
      <c r="F44" s="169">
        <f t="shared" si="16"/>
        <v>0</v>
      </c>
      <c r="G44" s="170">
        <f t="shared" si="17"/>
        <v>0</v>
      </c>
      <c r="H44" s="170"/>
      <c r="I44" s="170">
        <f t="shared" si="18"/>
        <v>0</v>
      </c>
      <c r="J44" s="170"/>
      <c r="K44" s="170">
        <f t="shared" si="19"/>
        <v>0</v>
      </c>
      <c r="L44" s="170">
        <v>21</v>
      </c>
      <c r="M44" s="170">
        <f t="shared" si="20"/>
        <v>0</v>
      </c>
      <c r="N44" s="162">
        <v>1.82E-3</v>
      </c>
      <c r="O44" s="162">
        <f t="shared" si="21"/>
        <v>1.82E-3</v>
      </c>
      <c r="P44" s="162">
        <v>0</v>
      </c>
      <c r="Q44" s="162">
        <f t="shared" si="22"/>
        <v>0</v>
      </c>
      <c r="R44" s="162"/>
      <c r="S44" s="162"/>
      <c r="T44" s="163">
        <v>2.0944099999999999</v>
      </c>
      <c r="U44" s="162">
        <f t="shared" si="23"/>
        <v>2.09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117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5">
      <c r="A45" s="153">
        <v>29</v>
      </c>
      <c r="B45" s="159" t="s">
        <v>178</v>
      </c>
      <c r="C45" s="186" t="s">
        <v>179</v>
      </c>
      <c r="D45" s="161" t="s">
        <v>125</v>
      </c>
      <c r="E45" s="167">
        <v>1</v>
      </c>
      <c r="F45" s="169">
        <f t="shared" si="16"/>
        <v>0</v>
      </c>
      <c r="G45" s="170">
        <f t="shared" si="17"/>
        <v>0</v>
      </c>
      <c r="H45" s="170"/>
      <c r="I45" s="170">
        <f t="shared" si="18"/>
        <v>0</v>
      </c>
      <c r="J45" s="170"/>
      <c r="K45" s="170">
        <f t="shared" si="19"/>
        <v>0</v>
      </c>
      <c r="L45" s="170">
        <v>21</v>
      </c>
      <c r="M45" s="170">
        <f t="shared" si="20"/>
        <v>0</v>
      </c>
      <c r="N45" s="162">
        <v>2.1000000000000001E-2</v>
      </c>
      <c r="O45" s="162">
        <f t="shared" si="21"/>
        <v>2.1000000000000001E-2</v>
      </c>
      <c r="P45" s="162">
        <v>0</v>
      </c>
      <c r="Q45" s="162">
        <f t="shared" si="22"/>
        <v>0</v>
      </c>
      <c r="R45" s="162"/>
      <c r="S45" s="162"/>
      <c r="T45" s="163">
        <v>0</v>
      </c>
      <c r="U45" s="162">
        <f t="shared" si="23"/>
        <v>0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164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5">
      <c r="A46" s="153">
        <v>30</v>
      </c>
      <c r="B46" s="159" t="s">
        <v>180</v>
      </c>
      <c r="C46" s="186" t="s">
        <v>181</v>
      </c>
      <c r="D46" s="161" t="s">
        <v>125</v>
      </c>
      <c r="E46" s="167">
        <v>1</v>
      </c>
      <c r="F46" s="169">
        <f t="shared" si="16"/>
        <v>0</v>
      </c>
      <c r="G46" s="170">
        <f t="shared" si="17"/>
        <v>0</v>
      </c>
      <c r="H46" s="170"/>
      <c r="I46" s="170">
        <f t="shared" si="18"/>
        <v>0</v>
      </c>
      <c r="J46" s="170"/>
      <c r="K46" s="170">
        <f t="shared" si="19"/>
        <v>0</v>
      </c>
      <c r="L46" s="170">
        <v>21</v>
      </c>
      <c r="M46" s="170">
        <f t="shared" si="20"/>
        <v>0</v>
      </c>
      <c r="N46" s="162">
        <v>8.0000000000000004E-4</v>
      </c>
      <c r="O46" s="162">
        <f t="shared" si="21"/>
        <v>8.0000000000000004E-4</v>
      </c>
      <c r="P46" s="162">
        <v>0</v>
      </c>
      <c r="Q46" s="162">
        <f t="shared" si="22"/>
        <v>0</v>
      </c>
      <c r="R46" s="162"/>
      <c r="S46" s="162"/>
      <c r="T46" s="163">
        <v>0</v>
      </c>
      <c r="U46" s="162">
        <f t="shared" si="23"/>
        <v>0</v>
      </c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164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5">
      <c r="A47" s="153">
        <v>31</v>
      </c>
      <c r="B47" s="159" t="s">
        <v>182</v>
      </c>
      <c r="C47" s="186" t="s">
        <v>183</v>
      </c>
      <c r="D47" s="161" t="s">
        <v>125</v>
      </c>
      <c r="E47" s="167">
        <v>1</v>
      </c>
      <c r="F47" s="169">
        <f t="shared" si="16"/>
        <v>0</v>
      </c>
      <c r="G47" s="170">
        <f t="shared" si="17"/>
        <v>0</v>
      </c>
      <c r="H47" s="170"/>
      <c r="I47" s="170">
        <f t="shared" si="18"/>
        <v>0</v>
      </c>
      <c r="J47" s="170"/>
      <c r="K47" s="170">
        <f t="shared" si="19"/>
        <v>0</v>
      </c>
      <c r="L47" s="170">
        <v>21</v>
      </c>
      <c r="M47" s="170">
        <f t="shared" si="20"/>
        <v>0</v>
      </c>
      <c r="N47" s="162">
        <v>1.0000000000000001E-5</v>
      </c>
      <c r="O47" s="162">
        <f t="shared" si="21"/>
        <v>1.0000000000000001E-5</v>
      </c>
      <c r="P47" s="162">
        <v>0</v>
      </c>
      <c r="Q47" s="162">
        <f t="shared" si="22"/>
        <v>0</v>
      </c>
      <c r="R47" s="162"/>
      <c r="S47" s="162"/>
      <c r="T47" s="163">
        <v>0.26</v>
      </c>
      <c r="U47" s="162">
        <f t="shared" si="23"/>
        <v>0.26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120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0.399999999999999" outlineLevel="1" x14ac:dyDescent="0.25">
      <c r="A48" s="153">
        <v>32</v>
      </c>
      <c r="B48" s="159" t="s">
        <v>184</v>
      </c>
      <c r="C48" s="186" t="s">
        <v>185</v>
      </c>
      <c r="D48" s="161" t="s">
        <v>125</v>
      </c>
      <c r="E48" s="167">
        <v>1</v>
      </c>
      <c r="F48" s="169">
        <f t="shared" si="16"/>
        <v>0</v>
      </c>
      <c r="G48" s="170">
        <f t="shared" si="17"/>
        <v>0</v>
      </c>
      <c r="H48" s="170"/>
      <c r="I48" s="170">
        <f t="shared" si="18"/>
        <v>0</v>
      </c>
      <c r="J48" s="170"/>
      <c r="K48" s="170">
        <f t="shared" si="19"/>
        <v>0</v>
      </c>
      <c r="L48" s="170">
        <v>21</v>
      </c>
      <c r="M48" s="170">
        <f t="shared" si="20"/>
        <v>0</v>
      </c>
      <c r="N48" s="162">
        <v>1.3500000000000001E-3</v>
      </c>
      <c r="O48" s="162">
        <f t="shared" si="21"/>
        <v>1.3500000000000001E-3</v>
      </c>
      <c r="P48" s="162">
        <v>0</v>
      </c>
      <c r="Q48" s="162">
        <f t="shared" si="22"/>
        <v>0</v>
      </c>
      <c r="R48" s="162"/>
      <c r="S48" s="162"/>
      <c r="T48" s="163">
        <v>0</v>
      </c>
      <c r="U48" s="162">
        <f t="shared" si="23"/>
        <v>0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164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x14ac:dyDescent="0.25">
      <c r="A49" s="154" t="s">
        <v>112</v>
      </c>
      <c r="B49" s="160" t="s">
        <v>75</v>
      </c>
      <c r="C49" s="187" t="s">
        <v>76</v>
      </c>
      <c r="D49" s="164"/>
      <c r="E49" s="168"/>
      <c r="F49" s="171"/>
      <c r="G49" s="171">
        <f>SUMIF(AE50:AE61,"&lt;&gt;NOR",G50:G61)</f>
        <v>0</v>
      </c>
      <c r="H49" s="171"/>
      <c r="I49" s="171">
        <f>SUM(I50:I61)</f>
        <v>0</v>
      </c>
      <c r="J49" s="171"/>
      <c r="K49" s="171">
        <f>SUM(K50:K61)</f>
        <v>0</v>
      </c>
      <c r="L49" s="171"/>
      <c r="M49" s="171">
        <f>SUM(M50:M61)</f>
        <v>0</v>
      </c>
      <c r="N49" s="165"/>
      <c r="O49" s="165">
        <f>SUM(O50:O61)</f>
        <v>2.7792699999999999</v>
      </c>
      <c r="P49" s="165"/>
      <c r="Q49" s="165">
        <f>SUM(Q50:Q61)</f>
        <v>1.73478</v>
      </c>
      <c r="R49" s="165"/>
      <c r="S49" s="165"/>
      <c r="T49" s="166"/>
      <c r="U49" s="165">
        <f>SUM(U50:U61)</f>
        <v>129.34</v>
      </c>
      <c r="AE49" t="s">
        <v>113</v>
      </c>
    </row>
    <row r="50" spans="1:60" outlineLevel="1" x14ac:dyDescent="0.25">
      <c r="A50" s="153">
        <v>33</v>
      </c>
      <c r="B50" s="159" t="s">
        <v>186</v>
      </c>
      <c r="C50" s="186" t="s">
        <v>187</v>
      </c>
      <c r="D50" s="161" t="s">
        <v>116</v>
      </c>
      <c r="E50" s="167">
        <v>80.5</v>
      </c>
      <c r="F50" s="169">
        <f t="shared" ref="F50:F61" si="24">H50+J50</f>
        <v>0</v>
      </c>
      <c r="G50" s="170">
        <f t="shared" ref="G50:G61" si="25">ROUND(E50*F50,2)</f>
        <v>0</v>
      </c>
      <c r="H50" s="170"/>
      <c r="I50" s="170">
        <f t="shared" ref="I50:I61" si="26">ROUND(E50*H50,2)</f>
        <v>0</v>
      </c>
      <c r="J50" s="170"/>
      <c r="K50" s="170">
        <f t="shared" ref="K50:K61" si="27">ROUND(E50*J50,2)</f>
        <v>0</v>
      </c>
      <c r="L50" s="170">
        <v>21</v>
      </c>
      <c r="M50" s="170">
        <f t="shared" ref="M50:M61" si="28">G50*(1+L50/100)</f>
        <v>0</v>
      </c>
      <c r="N50" s="162">
        <v>0</v>
      </c>
      <c r="O50" s="162">
        <f t="shared" ref="O50:O61" si="29">ROUND(E50*N50,5)</f>
        <v>0</v>
      </c>
      <c r="P50" s="162">
        <v>8.9499999999999996E-3</v>
      </c>
      <c r="Q50" s="162">
        <f t="shared" ref="Q50:Q61" si="30">ROUND(E50*P50,5)</f>
        <v>0.72048000000000001</v>
      </c>
      <c r="R50" s="162"/>
      <c r="S50" s="162"/>
      <c r="T50" s="163">
        <v>0.18</v>
      </c>
      <c r="U50" s="162">
        <f t="shared" ref="U50:U61" si="31">ROUND(E50*T50,2)</f>
        <v>14.49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120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0.399999999999999" outlineLevel="1" x14ac:dyDescent="0.25">
      <c r="A51" s="153">
        <v>34</v>
      </c>
      <c r="B51" s="159" t="s">
        <v>188</v>
      </c>
      <c r="C51" s="186" t="s">
        <v>189</v>
      </c>
      <c r="D51" s="161" t="s">
        <v>116</v>
      </c>
      <c r="E51" s="167">
        <v>80.5</v>
      </c>
      <c r="F51" s="169">
        <f t="shared" si="24"/>
        <v>0</v>
      </c>
      <c r="G51" s="170">
        <f t="shared" si="25"/>
        <v>0</v>
      </c>
      <c r="H51" s="170"/>
      <c r="I51" s="170">
        <f t="shared" si="26"/>
        <v>0</v>
      </c>
      <c r="J51" s="170"/>
      <c r="K51" s="170">
        <f t="shared" si="27"/>
        <v>0</v>
      </c>
      <c r="L51" s="170">
        <v>21</v>
      </c>
      <c r="M51" s="170">
        <f t="shared" si="28"/>
        <v>0</v>
      </c>
      <c r="N51" s="162">
        <v>0</v>
      </c>
      <c r="O51" s="162">
        <f t="shared" si="29"/>
        <v>0</v>
      </c>
      <c r="P51" s="162">
        <v>1.26E-2</v>
      </c>
      <c r="Q51" s="162">
        <f t="shared" si="30"/>
        <v>1.0143</v>
      </c>
      <c r="R51" s="162"/>
      <c r="S51" s="162"/>
      <c r="T51" s="163">
        <v>0.33</v>
      </c>
      <c r="U51" s="162">
        <f t="shared" si="31"/>
        <v>26.57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120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5">
      <c r="A52" s="153">
        <v>35</v>
      </c>
      <c r="B52" s="159" t="s">
        <v>190</v>
      </c>
      <c r="C52" s="186" t="s">
        <v>191</v>
      </c>
      <c r="D52" s="161" t="s">
        <v>116</v>
      </c>
      <c r="E52" s="167">
        <v>80.5</v>
      </c>
      <c r="F52" s="169">
        <f t="shared" si="24"/>
        <v>0</v>
      </c>
      <c r="G52" s="170">
        <f t="shared" si="25"/>
        <v>0</v>
      </c>
      <c r="H52" s="170"/>
      <c r="I52" s="170">
        <f t="shared" si="26"/>
        <v>0</v>
      </c>
      <c r="J52" s="170"/>
      <c r="K52" s="170">
        <f t="shared" si="27"/>
        <v>0</v>
      </c>
      <c r="L52" s="170">
        <v>21</v>
      </c>
      <c r="M52" s="170">
        <f t="shared" si="28"/>
        <v>0</v>
      </c>
      <c r="N52" s="162">
        <v>7.2000000000000005E-4</v>
      </c>
      <c r="O52" s="162">
        <f t="shared" si="29"/>
        <v>5.7959999999999998E-2</v>
      </c>
      <c r="P52" s="162">
        <v>0</v>
      </c>
      <c r="Q52" s="162">
        <f t="shared" si="30"/>
        <v>0</v>
      </c>
      <c r="R52" s="162"/>
      <c r="S52" s="162"/>
      <c r="T52" s="163">
        <v>0.08</v>
      </c>
      <c r="U52" s="162">
        <f t="shared" si="31"/>
        <v>6.44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120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0.399999999999999" outlineLevel="1" x14ac:dyDescent="0.25">
      <c r="A53" s="153">
        <v>36</v>
      </c>
      <c r="B53" s="159" t="s">
        <v>192</v>
      </c>
      <c r="C53" s="186" t="s">
        <v>193</v>
      </c>
      <c r="D53" s="161" t="s">
        <v>116</v>
      </c>
      <c r="E53" s="167">
        <v>80.5</v>
      </c>
      <c r="F53" s="169">
        <f t="shared" si="24"/>
        <v>0</v>
      </c>
      <c r="G53" s="170">
        <f t="shared" si="25"/>
        <v>0</v>
      </c>
      <c r="H53" s="170"/>
      <c r="I53" s="170">
        <f t="shared" si="26"/>
        <v>0</v>
      </c>
      <c r="J53" s="170"/>
      <c r="K53" s="170">
        <f t="shared" si="27"/>
        <v>0</v>
      </c>
      <c r="L53" s="170">
        <v>21</v>
      </c>
      <c r="M53" s="170">
        <f t="shared" si="28"/>
        <v>0</v>
      </c>
      <c r="N53" s="162">
        <v>2.93E-2</v>
      </c>
      <c r="O53" s="162">
        <f t="shared" si="29"/>
        <v>2.3586499999999999</v>
      </c>
      <c r="P53" s="162">
        <v>0</v>
      </c>
      <c r="Q53" s="162">
        <f t="shared" si="30"/>
        <v>0</v>
      </c>
      <c r="R53" s="162"/>
      <c r="S53" s="162"/>
      <c r="T53" s="163">
        <v>0.38750000000000001</v>
      </c>
      <c r="U53" s="162">
        <f t="shared" si="31"/>
        <v>31.19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120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5">
      <c r="A54" s="153">
        <v>37</v>
      </c>
      <c r="B54" s="159" t="s">
        <v>194</v>
      </c>
      <c r="C54" s="186" t="s">
        <v>195</v>
      </c>
      <c r="D54" s="161" t="s">
        <v>116</v>
      </c>
      <c r="E54" s="167">
        <v>80.5</v>
      </c>
      <c r="F54" s="169">
        <f t="shared" si="24"/>
        <v>0</v>
      </c>
      <c r="G54" s="170">
        <f t="shared" si="25"/>
        <v>0</v>
      </c>
      <c r="H54" s="170"/>
      <c r="I54" s="170">
        <f t="shared" si="26"/>
        <v>0</v>
      </c>
      <c r="J54" s="170"/>
      <c r="K54" s="170">
        <f t="shared" si="27"/>
        <v>0</v>
      </c>
      <c r="L54" s="170">
        <v>21</v>
      </c>
      <c r="M54" s="170">
        <f t="shared" si="28"/>
        <v>0</v>
      </c>
      <c r="N54" s="162">
        <v>0</v>
      </c>
      <c r="O54" s="162">
        <f t="shared" si="29"/>
        <v>0</v>
      </c>
      <c r="P54" s="162">
        <v>0</v>
      </c>
      <c r="Q54" s="162">
        <f t="shared" si="30"/>
        <v>0</v>
      </c>
      <c r="R54" s="162"/>
      <c r="S54" s="162"/>
      <c r="T54" s="163">
        <v>1.6E-2</v>
      </c>
      <c r="U54" s="162">
        <f t="shared" si="31"/>
        <v>1.29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120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5">
      <c r="A55" s="153">
        <v>38</v>
      </c>
      <c r="B55" s="159" t="s">
        <v>196</v>
      </c>
      <c r="C55" s="186" t="s">
        <v>197</v>
      </c>
      <c r="D55" s="161" t="s">
        <v>116</v>
      </c>
      <c r="E55" s="167">
        <v>80.5</v>
      </c>
      <c r="F55" s="169">
        <f t="shared" si="24"/>
        <v>0</v>
      </c>
      <c r="G55" s="170">
        <f t="shared" si="25"/>
        <v>0</v>
      </c>
      <c r="H55" s="170"/>
      <c r="I55" s="170">
        <f t="shared" si="26"/>
        <v>0</v>
      </c>
      <c r="J55" s="170"/>
      <c r="K55" s="170">
        <f t="shared" si="27"/>
        <v>0</v>
      </c>
      <c r="L55" s="170">
        <v>21</v>
      </c>
      <c r="M55" s="170">
        <f t="shared" si="28"/>
        <v>0</v>
      </c>
      <c r="N55" s="162">
        <v>4.0000000000000002E-4</v>
      </c>
      <c r="O55" s="162">
        <f t="shared" si="29"/>
        <v>3.2199999999999999E-2</v>
      </c>
      <c r="P55" s="162">
        <v>0</v>
      </c>
      <c r="Q55" s="162">
        <f t="shared" si="30"/>
        <v>0</v>
      </c>
      <c r="R55" s="162"/>
      <c r="S55" s="162"/>
      <c r="T55" s="163">
        <v>0.38</v>
      </c>
      <c r="U55" s="162">
        <f t="shared" si="31"/>
        <v>30.59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120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5">
      <c r="A56" s="153">
        <v>39</v>
      </c>
      <c r="B56" s="159" t="s">
        <v>198</v>
      </c>
      <c r="C56" s="186" t="s">
        <v>199</v>
      </c>
      <c r="D56" s="161" t="s">
        <v>116</v>
      </c>
      <c r="E56" s="167">
        <v>88.55</v>
      </c>
      <c r="F56" s="169">
        <f t="shared" si="24"/>
        <v>0</v>
      </c>
      <c r="G56" s="170">
        <f t="shared" si="25"/>
        <v>0</v>
      </c>
      <c r="H56" s="170"/>
      <c r="I56" s="170">
        <f t="shared" si="26"/>
        <v>0</v>
      </c>
      <c r="J56" s="170"/>
      <c r="K56" s="170">
        <f t="shared" si="27"/>
        <v>0</v>
      </c>
      <c r="L56" s="170">
        <v>21</v>
      </c>
      <c r="M56" s="170">
        <f t="shared" si="28"/>
        <v>0</v>
      </c>
      <c r="N56" s="162">
        <v>3.5000000000000001E-3</v>
      </c>
      <c r="O56" s="162">
        <f t="shared" si="29"/>
        <v>0.30992999999999998</v>
      </c>
      <c r="P56" s="162">
        <v>0</v>
      </c>
      <c r="Q56" s="162">
        <f t="shared" si="30"/>
        <v>0</v>
      </c>
      <c r="R56" s="162"/>
      <c r="S56" s="162"/>
      <c r="T56" s="163">
        <v>0</v>
      </c>
      <c r="U56" s="162">
        <f t="shared" si="31"/>
        <v>0</v>
      </c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164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0.399999999999999" outlineLevel="1" x14ac:dyDescent="0.25">
      <c r="A57" s="153">
        <v>40</v>
      </c>
      <c r="B57" s="159" t="s">
        <v>200</v>
      </c>
      <c r="C57" s="186" t="s">
        <v>201</v>
      </c>
      <c r="D57" s="161" t="s">
        <v>135</v>
      </c>
      <c r="E57" s="167">
        <v>43</v>
      </c>
      <c r="F57" s="169">
        <f t="shared" si="24"/>
        <v>0</v>
      </c>
      <c r="G57" s="170">
        <f t="shared" si="25"/>
        <v>0</v>
      </c>
      <c r="H57" s="170"/>
      <c r="I57" s="170">
        <f t="shared" si="26"/>
        <v>0</v>
      </c>
      <c r="J57" s="170"/>
      <c r="K57" s="170">
        <f t="shared" si="27"/>
        <v>0</v>
      </c>
      <c r="L57" s="170">
        <v>21</v>
      </c>
      <c r="M57" s="170">
        <f t="shared" si="28"/>
        <v>0</v>
      </c>
      <c r="N57" s="162">
        <v>4.0000000000000003E-5</v>
      </c>
      <c r="O57" s="162">
        <f t="shared" si="29"/>
        <v>1.72E-3</v>
      </c>
      <c r="P57" s="162">
        <v>0</v>
      </c>
      <c r="Q57" s="162">
        <f t="shared" si="30"/>
        <v>0</v>
      </c>
      <c r="R57" s="162"/>
      <c r="S57" s="162"/>
      <c r="T57" s="163">
        <v>7.8200000000000006E-2</v>
      </c>
      <c r="U57" s="162">
        <f t="shared" si="31"/>
        <v>3.36</v>
      </c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120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5">
      <c r="A58" s="153">
        <v>41</v>
      </c>
      <c r="B58" s="159" t="s">
        <v>202</v>
      </c>
      <c r="C58" s="186" t="s">
        <v>203</v>
      </c>
      <c r="D58" s="161" t="s">
        <v>135</v>
      </c>
      <c r="E58" s="167">
        <v>36.840000000000003</v>
      </c>
      <c r="F58" s="169">
        <f t="shared" si="24"/>
        <v>0</v>
      </c>
      <c r="G58" s="170">
        <f t="shared" si="25"/>
        <v>0</v>
      </c>
      <c r="H58" s="170"/>
      <c r="I58" s="170">
        <f t="shared" si="26"/>
        <v>0</v>
      </c>
      <c r="J58" s="170"/>
      <c r="K58" s="170">
        <f t="shared" si="27"/>
        <v>0</v>
      </c>
      <c r="L58" s="170">
        <v>21</v>
      </c>
      <c r="M58" s="170">
        <f t="shared" si="28"/>
        <v>0</v>
      </c>
      <c r="N58" s="162">
        <v>6.0000000000000002E-5</v>
      </c>
      <c r="O58" s="162">
        <f t="shared" si="29"/>
        <v>2.2100000000000002E-3</v>
      </c>
      <c r="P58" s="162">
        <v>0</v>
      </c>
      <c r="Q58" s="162">
        <f t="shared" si="30"/>
        <v>0</v>
      </c>
      <c r="R58" s="162"/>
      <c r="S58" s="162"/>
      <c r="T58" s="163">
        <v>0.152</v>
      </c>
      <c r="U58" s="162">
        <f t="shared" si="31"/>
        <v>5.6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120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5">
      <c r="A59" s="153">
        <v>42</v>
      </c>
      <c r="B59" s="159" t="s">
        <v>204</v>
      </c>
      <c r="C59" s="186" t="s">
        <v>205</v>
      </c>
      <c r="D59" s="161" t="s">
        <v>135</v>
      </c>
      <c r="E59" s="167">
        <v>40.524000000000001</v>
      </c>
      <c r="F59" s="169">
        <f t="shared" si="24"/>
        <v>0</v>
      </c>
      <c r="G59" s="170">
        <f t="shared" si="25"/>
        <v>0</v>
      </c>
      <c r="H59" s="170"/>
      <c r="I59" s="170">
        <f t="shared" si="26"/>
        <v>0</v>
      </c>
      <c r="J59" s="170"/>
      <c r="K59" s="170">
        <f t="shared" si="27"/>
        <v>0</v>
      </c>
      <c r="L59" s="170">
        <v>21</v>
      </c>
      <c r="M59" s="170">
        <f t="shared" si="28"/>
        <v>0</v>
      </c>
      <c r="N59" s="162">
        <v>3.5E-4</v>
      </c>
      <c r="O59" s="162">
        <f t="shared" si="29"/>
        <v>1.418E-2</v>
      </c>
      <c r="P59" s="162">
        <v>0</v>
      </c>
      <c r="Q59" s="162">
        <f t="shared" si="30"/>
        <v>0</v>
      </c>
      <c r="R59" s="162"/>
      <c r="S59" s="162"/>
      <c r="T59" s="163">
        <v>0</v>
      </c>
      <c r="U59" s="162">
        <f t="shared" si="31"/>
        <v>0</v>
      </c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164</v>
      </c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0.399999999999999" outlineLevel="1" x14ac:dyDescent="0.25">
      <c r="A60" s="153">
        <v>43</v>
      </c>
      <c r="B60" s="159" t="s">
        <v>206</v>
      </c>
      <c r="C60" s="186" t="s">
        <v>207</v>
      </c>
      <c r="D60" s="161" t="s">
        <v>116</v>
      </c>
      <c r="E60" s="167">
        <v>80.5</v>
      </c>
      <c r="F60" s="169">
        <f t="shared" si="24"/>
        <v>0</v>
      </c>
      <c r="G60" s="170">
        <f t="shared" si="25"/>
        <v>0</v>
      </c>
      <c r="H60" s="170"/>
      <c r="I60" s="170">
        <f t="shared" si="26"/>
        <v>0</v>
      </c>
      <c r="J60" s="170"/>
      <c r="K60" s="170">
        <f t="shared" si="27"/>
        <v>0</v>
      </c>
      <c r="L60" s="170">
        <v>21</v>
      </c>
      <c r="M60" s="170">
        <f t="shared" si="28"/>
        <v>0</v>
      </c>
      <c r="N60" s="162">
        <v>3.0000000000000001E-5</v>
      </c>
      <c r="O60" s="162">
        <f t="shared" si="29"/>
        <v>2.4199999999999998E-3</v>
      </c>
      <c r="P60" s="162">
        <v>0</v>
      </c>
      <c r="Q60" s="162">
        <f t="shared" si="30"/>
        <v>0</v>
      </c>
      <c r="R60" s="162"/>
      <c r="S60" s="162"/>
      <c r="T60" s="163">
        <v>0.06</v>
      </c>
      <c r="U60" s="162">
        <f t="shared" si="31"/>
        <v>4.83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120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5">
      <c r="A61" s="153">
        <v>44</v>
      </c>
      <c r="B61" s="159" t="s">
        <v>208</v>
      </c>
      <c r="C61" s="186" t="s">
        <v>209</v>
      </c>
      <c r="D61" s="161" t="s">
        <v>147</v>
      </c>
      <c r="E61" s="167">
        <v>4.5199999999999996</v>
      </c>
      <c r="F61" s="169">
        <f t="shared" si="24"/>
        <v>0</v>
      </c>
      <c r="G61" s="170">
        <f t="shared" si="25"/>
        <v>0</v>
      </c>
      <c r="H61" s="170"/>
      <c r="I61" s="170">
        <f t="shared" si="26"/>
        <v>0</v>
      </c>
      <c r="J61" s="170"/>
      <c r="K61" s="170">
        <f t="shared" si="27"/>
        <v>0</v>
      </c>
      <c r="L61" s="170">
        <v>21</v>
      </c>
      <c r="M61" s="170">
        <f t="shared" si="28"/>
        <v>0</v>
      </c>
      <c r="N61" s="162">
        <v>0</v>
      </c>
      <c r="O61" s="162">
        <f t="shared" si="29"/>
        <v>0</v>
      </c>
      <c r="P61" s="162">
        <v>0</v>
      </c>
      <c r="Q61" s="162">
        <f t="shared" si="30"/>
        <v>0</v>
      </c>
      <c r="R61" s="162"/>
      <c r="S61" s="162"/>
      <c r="T61" s="163">
        <v>1.1020000000000001</v>
      </c>
      <c r="U61" s="162">
        <f t="shared" si="31"/>
        <v>4.9800000000000004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120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x14ac:dyDescent="0.25">
      <c r="A62" s="154" t="s">
        <v>112</v>
      </c>
      <c r="B62" s="160" t="s">
        <v>77</v>
      </c>
      <c r="C62" s="187" t="s">
        <v>78</v>
      </c>
      <c r="D62" s="164"/>
      <c r="E62" s="168"/>
      <c r="F62" s="171"/>
      <c r="G62" s="171">
        <f>SUMIF(AE63:AE68,"&lt;&gt;NOR",G63:G68)</f>
        <v>0</v>
      </c>
      <c r="H62" s="171"/>
      <c r="I62" s="171">
        <f>SUM(I63:I68)</f>
        <v>0</v>
      </c>
      <c r="J62" s="171"/>
      <c r="K62" s="171">
        <f>SUM(K63:K68)</f>
        <v>0</v>
      </c>
      <c r="L62" s="171"/>
      <c r="M62" s="171">
        <f>SUM(M63:M68)</f>
        <v>0</v>
      </c>
      <c r="N62" s="165"/>
      <c r="O62" s="165">
        <f>SUM(O63:O68)</f>
        <v>4.0410000000000001E-2</v>
      </c>
      <c r="P62" s="165"/>
      <c r="Q62" s="165">
        <f>SUM(Q63:Q68)</f>
        <v>0</v>
      </c>
      <c r="R62" s="165"/>
      <c r="S62" s="165"/>
      <c r="T62" s="166"/>
      <c r="U62" s="165">
        <f>SUM(U63:U68)</f>
        <v>14.850000000000001</v>
      </c>
      <c r="AE62" t="s">
        <v>113</v>
      </c>
    </row>
    <row r="63" spans="1:60" ht="20.399999999999999" outlineLevel="1" x14ac:dyDescent="0.25">
      <c r="A63" s="153">
        <v>45</v>
      </c>
      <c r="B63" s="159" t="s">
        <v>210</v>
      </c>
      <c r="C63" s="186" t="s">
        <v>211</v>
      </c>
      <c r="D63" s="161" t="s">
        <v>116</v>
      </c>
      <c r="E63" s="167">
        <v>5</v>
      </c>
      <c r="F63" s="169">
        <f t="shared" ref="F63:F68" si="32">H63+J63</f>
        <v>0</v>
      </c>
      <c r="G63" s="170">
        <f t="shared" ref="G63:G68" si="33">ROUND(E63*F63,2)</f>
        <v>0</v>
      </c>
      <c r="H63" s="170"/>
      <c r="I63" s="170">
        <f t="shared" ref="I63:I68" si="34">ROUND(E63*H63,2)</f>
        <v>0</v>
      </c>
      <c r="J63" s="170"/>
      <c r="K63" s="170">
        <f t="shared" ref="K63:K68" si="35">ROUND(E63*J63,2)</f>
        <v>0</v>
      </c>
      <c r="L63" s="170">
        <v>21</v>
      </c>
      <c r="M63" s="170">
        <f t="shared" ref="M63:M68" si="36">G63*(1+L63/100)</f>
        <v>0</v>
      </c>
      <c r="N63" s="162">
        <v>3.82E-3</v>
      </c>
      <c r="O63" s="162">
        <f t="shared" ref="O63:O68" si="37">ROUND(E63*N63,5)</f>
        <v>1.9099999999999999E-2</v>
      </c>
      <c r="P63" s="162">
        <v>0</v>
      </c>
      <c r="Q63" s="162">
        <f t="shared" ref="Q63:Q68" si="38">ROUND(E63*P63,5)</f>
        <v>0</v>
      </c>
      <c r="R63" s="162"/>
      <c r="S63" s="162"/>
      <c r="T63" s="163">
        <v>1.1259999999999999</v>
      </c>
      <c r="U63" s="162">
        <f t="shared" ref="U63:U68" si="39">ROUND(E63*T63,2)</f>
        <v>5.63</v>
      </c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120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5">
      <c r="A64" s="153">
        <v>46</v>
      </c>
      <c r="B64" s="159" t="s">
        <v>212</v>
      </c>
      <c r="C64" s="186" t="s">
        <v>213</v>
      </c>
      <c r="D64" s="161" t="s">
        <v>116</v>
      </c>
      <c r="E64" s="167">
        <v>5</v>
      </c>
      <c r="F64" s="169">
        <f t="shared" si="32"/>
        <v>0</v>
      </c>
      <c r="G64" s="170">
        <f t="shared" si="33"/>
        <v>0</v>
      </c>
      <c r="H64" s="170"/>
      <c r="I64" s="170">
        <f t="shared" si="34"/>
        <v>0</v>
      </c>
      <c r="J64" s="170"/>
      <c r="K64" s="170">
        <f t="shared" si="35"/>
        <v>0</v>
      </c>
      <c r="L64" s="170">
        <v>21</v>
      </c>
      <c r="M64" s="170">
        <f t="shared" si="36"/>
        <v>0</v>
      </c>
      <c r="N64" s="162">
        <v>3.82E-3</v>
      </c>
      <c r="O64" s="162">
        <f t="shared" si="37"/>
        <v>1.9099999999999999E-2</v>
      </c>
      <c r="P64" s="162">
        <v>0</v>
      </c>
      <c r="Q64" s="162">
        <f t="shared" si="38"/>
        <v>0</v>
      </c>
      <c r="R64" s="162"/>
      <c r="S64" s="162"/>
      <c r="T64" s="163">
        <v>1.1259999999999999</v>
      </c>
      <c r="U64" s="162">
        <f t="shared" si="39"/>
        <v>5.63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164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5">
      <c r="A65" s="153">
        <v>47</v>
      </c>
      <c r="B65" s="159" t="s">
        <v>214</v>
      </c>
      <c r="C65" s="186" t="s">
        <v>215</v>
      </c>
      <c r="D65" s="161" t="s">
        <v>116</v>
      </c>
      <c r="E65" s="167">
        <v>5</v>
      </c>
      <c r="F65" s="169">
        <f t="shared" si="32"/>
        <v>0</v>
      </c>
      <c r="G65" s="170">
        <f t="shared" si="33"/>
        <v>0</v>
      </c>
      <c r="H65" s="170"/>
      <c r="I65" s="170">
        <f t="shared" si="34"/>
        <v>0</v>
      </c>
      <c r="J65" s="170"/>
      <c r="K65" s="170">
        <f t="shared" si="35"/>
        <v>0</v>
      </c>
      <c r="L65" s="170">
        <v>21</v>
      </c>
      <c r="M65" s="170">
        <f t="shared" si="36"/>
        <v>0</v>
      </c>
      <c r="N65" s="162">
        <v>0</v>
      </c>
      <c r="O65" s="162">
        <f t="shared" si="37"/>
        <v>0</v>
      </c>
      <c r="P65" s="162">
        <v>0</v>
      </c>
      <c r="Q65" s="162">
        <f t="shared" si="38"/>
        <v>0</v>
      </c>
      <c r="R65" s="162"/>
      <c r="S65" s="162"/>
      <c r="T65" s="163">
        <v>0.13</v>
      </c>
      <c r="U65" s="162">
        <f t="shared" si="39"/>
        <v>0.65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120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5">
      <c r="A66" s="153">
        <v>48</v>
      </c>
      <c r="B66" s="159" t="s">
        <v>216</v>
      </c>
      <c r="C66" s="186" t="s">
        <v>217</v>
      </c>
      <c r="D66" s="161" t="s">
        <v>135</v>
      </c>
      <c r="E66" s="167">
        <v>11</v>
      </c>
      <c r="F66" s="169">
        <f t="shared" si="32"/>
        <v>0</v>
      </c>
      <c r="G66" s="170">
        <f t="shared" si="33"/>
        <v>0</v>
      </c>
      <c r="H66" s="170"/>
      <c r="I66" s="170">
        <f t="shared" si="34"/>
        <v>0</v>
      </c>
      <c r="J66" s="170"/>
      <c r="K66" s="170">
        <f t="shared" si="35"/>
        <v>0</v>
      </c>
      <c r="L66" s="170">
        <v>21</v>
      </c>
      <c r="M66" s="170">
        <f t="shared" si="36"/>
        <v>0</v>
      </c>
      <c r="N66" s="162">
        <v>0</v>
      </c>
      <c r="O66" s="162">
        <f t="shared" si="37"/>
        <v>0</v>
      </c>
      <c r="P66" s="162">
        <v>0</v>
      </c>
      <c r="Q66" s="162">
        <f t="shared" si="38"/>
        <v>0</v>
      </c>
      <c r="R66" s="162"/>
      <c r="S66" s="162"/>
      <c r="T66" s="163">
        <v>0.12</v>
      </c>
      <c r="U66" s="162">
        <f t="shared" si="39"/>
        <v>1.32</v>
      </c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120</v>
      </c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0.399999999999999" outlineLevel="1" x14ac:dyDescent="0.25">
      <c r="A67" s="153">
        <v>49</v>
      </c>
      <c r="B67" s="159" t="s">
        <v>218</v>
      </c>
      <c r="C67" s="186" t="s">
        <v>219</v>
      </c>
      <c r="D67" s="161" t="s">
        <v>135</v>
      </c>
      <c r="E67" s="167">
        <v>13</v>
      </c>
      <c r="F67" s="169">
        <f t="shared" si="32"/>
        <v>0</v>
      </c>
      <c r="G67" s="170">
        <f t="shared" si="33"/>
        <v>0</v>
      </c>
      <c r="H67" s="170"/>
      <c r="I67" s="170">
        <f t="shared" si="34"/>
        <v>0</v>
      </c>
      <c r="J67" s="170"/>
      <c r="K67" s="170">
        <f t="shared" si="35"/>
        <v>0</v>
      </c>
      <c r="L67" s="170">
        <v>21</v>
      </c>
      <c r="M67" s="170">
        <f t="shared" si="36"/>
        <v>0</v>
      </c>
      <c r="N67" s="162">
        <v>1.7000000000000001E-4</v>
      </c>
      <c r="O67" s="162">
        <f t="shared" si="37"/>
        <v>2.2100000000000002E-3</v>
      </c>
      <c r="P67" s="162">
        <v>0</v>
      </c>
      <c r="Q67" s="162">
        <f t="shared" si="38"/>
        <v>0</v>
      </c>
      <c r="R67" s="162"/>
      <c r="S67" s="162"/>
      <c r="T67" s="163">
        <v>0.12</v>
      </c>
      <c r="U67" s="162">
        <f t="shared" si="39"/>
        <v>1.56</v>
      </c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120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5">
      <c r="A68" s="153">
        <v>50</v>
      </c>
      <c r="B68" s="159" t="s">
        <v>220</v>
      </c>
      <c r="C68" s="186" t="s">
        <v>221</v>
      </c>
      <c r="D68" s="161" t="s">
        <v>147</v>
      </c>
      <c r="E68" s="167">
        <v>0.05</v>
      </c>
      <c r="F68" s="169">
        <f t="shared" si="32"/>
        <v>0</v>
      </c>
      <c r="G68" s="170">
        <f t="shared" si="33"/>
        <v>0</v>
      </c>
      <c r="H68" s="170"/>
      <c r="I68" s="170">
        <f t="shared" si="34"/>
        <v>0</v>
      </c>
      <c r="J68" s="170"/>
      <c r="K68" s="170">
        <f t="shared" si="35"/>
        <v>0</v>
      </c>
      <c r="L68" s="170">
        <v>21</v>
      </c>
      <c r="M68" s="170">
        <f t="shared" si="36"/>
        <v>0</v>
      </c>
      <c r="N68" s="162">
        <v>0</v>
      </c>
      <c r="O68" s="162">
        <f t="shared" si="37"/>
        <v>0</v>
      </c>
      <c r="P68" s="162">
        <v>0</v>
      </c>
      <c r="Q68" s="162">
        <f t="shared" si="38"/>
        <v>0</v>
      </c>
      <c r="R68" s="162"/>
      <c r="S68" s="162"/>
      <c r="T68" s="163">
        <v>1.2649999999999999</v>
      </c>
      <c r="U68" s="162">
        <f t="shared" si="39"/>
        <v>0.06</v>
      </c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120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x14ac:dyDescent="0.25">
      <c r="A69" s="154" t="s">
        <v>112</v>
      </c>
      <c r="B69" s="160" t="s">
        <v>79</v>
      </c>
      <c r="C69" s="187" t="s">
        <v>80</v>
      </c>
      <c r="D69" s="164"/>
      <c r="E69" s="168"/>
      <c r="F69" s="171"/>
      <c r="G69" s="171">
        <f>SUMIF(AE70:AE72,"&lt;&gt;NOR",G70:G72)</f>
        <v>0</v>
      </c>
      <c r="H69" s="171"/>
      <c r="I69" s="171">
        <f>SUM(I70:I72)</f>
        <v>0</v>
      </c>
      <c r="J69" s="171"/>
      <c r="K69" s="171">
        <f>SUM(K70:K72)</f>
        <v>0</v>
      </c>
      <c r="L69" s="171"/>
      <c r="M69" s="171">
        <f>SUM(M70:M72)</f>
        <v>0</v>
      </c>
      <c r="N69" s="165"/>
      <c r="O69" s="165">
        <f>SUM(O70:O72)</f>
        <v>2.5999999999999999E-3</v>
      </c>
      <c r="P69" s="165"/>
      <c r="Q69" s="165">
        <f>SUM(Q70:Q72)</f>
        <v>0</v>
      </c>
      <c r="R69" s="165"/>
      <c r="S69" s="165"/>
      <c r="T69" s="166"/>
      <c r="U69" s="165">
        <f>SUM(U70:U72)</f>
        <v>3.44</v>
      </c>
      <c r="AE69" t="s">
        <v>113</v>
      </c>
    </row>
    <row r="70" spans="1:60" outlineLevel="1" x14ac:dyDescent="0.25">
      <c r="A70" s="153">
        <v>51</v>
      </c>
      <c r="B70" s="159" t="s">
        <v>222</v>
      </c>
      <c r="C70" s="186" t="s">
        <v>223</v>
      </c>
      <c r="D70" s="161" t="s">
        <v>116</v>
      </c>
      <c r="E70" s="167">
        <v>1.5</v>
      </c>
      <c r="F70" s="169">
        <f>H70+J70</f>
        <v>0</v>
      </c>
      <c r="G70" s="170">
        <f>ROUND(E70*F70,2)</f>
        <v>0</v>
      </c>
      <c r="H70" s="170"/>
      <c r="I70" s="170">
        <f>ROUND(E70*H70,2)</f>
        <v>0</v>
      </c>
      <c r="J70" s="170"/>
      <c r="K70" s="170">
        <f>ROUND(E70*J70,2)</f>
        <v>0</v>
      </c>
      <c r="L70" s="170">
        <v>21</v>
      </c>
      <c r="M70" s="170">
        <f>G70*(1+L70/100)</f>
        <v>0</v>
      </c>
      <c r="N70" s="162">
        <v>1.0000000000000001E-5</v>
      </c>
      <c r="O70" s="162">
        <f>ROUND(E70*N70,5)</f>
        <v>2.0000000000000002E-5</v>
      </c>
      <c r="P70" s="162">
        <v>0</v>
      </c>
      <c r="Q70" s="162">
        <f>ROUND(E70*P70,5)</f>
        <v>0</v>
      </c>
      <c r="R70" s="162"/>
      <c r="S70" s="162"/>
      <c r="T70" s="163">
        <v>7.1999999999999995E-2</v>
      </c>
      <c r="U70" s="162">
        <f>ROUND(E70*T70,2)</f>
        <v>0.11</v>
      </c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120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5">
      <c r="A71" s="153">
        <v>52</v>
      </c>
      <c r="B71" s="159" t="s">
        <v>224</v>
      </c>
      <c r="C71" s="186" t="s">
        <v>225</v>
      </c>
      <c r="D71" s="161" t="s">
        <v>135</v>
      </c>
      <c r="E71" s="167">
        <v>30</v>
      </c>
      <c r="F71" s="169">
        <f>H71+J71</f>
        <v>0</v>
      </c>
      <c r="G71" s="170">
        <f>ROUND(E71*F71,2)</f>
        <v>0</v>
      </c>
      <c r="H71" s="170"/>
      <c r="I71" s="170">
        <f>ROUND(E71*H71,2)</f>
        <v>0</v>
      </c>
      <c r="J71" s="170"/>
      <c r="K71" s="170">
        <f>ROUND(E71*J71,2)</f>
        <v>0</v>
      </c>
      <c r="L71" s="170">
        <v>21</v>
      </c>
      <c r="M71" s="170">
        <f>G71*(1+L71/100)</f>
        <v>0</v>
      </c>
      <c r="N71" s="162">
        <v>6.9999999999999994E-5</v>
      </c>
      <c r="O71" s="162">
        <f>ROUND(E71*N71,5)</f>
        <v>2.0999999999999999E-3</v>
      </c>
      <c r="P71" s="162">
        <v>0</v>
      </c>
      <c r="Q71" s="162">
        <f>ROUND(E71*P71,5)</f>
        <v>0</v>
      </c>
      <c r="R71" s="162"/>
      <c r="S71" s="162"/>
      <c r="T71" s="163">
        <v>8.8999999999999996E-2</v>
      </c>
      <c r="U71" s="162">
        <f>ROUND(E71*T71,2)</f>
        <v>2.67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120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5">
      <c r="A72" s="153">
        <v>53</v>
      </c>
      <c r="B72" s="159" t="s">
        <v>226</v>
      </c>
      <c r="C72" s="186" t="s">
        <v>227</v>
      </c>
      <c r="D72" s="161" t="s">
        <v>116</v>
      </c>
      <c r="E72" s="167">
        <v>1.5</v>
      </c>
      <c r="F72" s="169">
        <f>H72+J72</f>
        <v>0</v>
      </c>
      <c r="G72" s="170">
        <f>ROUND(E72*F72,2)</f>
        <v>0</v>
      </c>
      <c r="H72" s="170"/>
      <c r="I72" s="170">
        <f>ROUND(E72*H72,2)</f>
        <v>0</v>
      </c>
      <c r="J72" s="170"/>
      <c r="K72" s="170">
        <f>ROUND(E72*J72,2)</f>
        <v>0</v>
      </c>
      <c r="L72" s="170">
        <v>21</v>
      </c>
      <c r="M72" s="170">
        <f>G72*(1+L72/100)</f>
        <v>0</v>
      </c>
      <c r="N72" s="162">
        <v>3.2000000000000003E-4</v>
      </c>
      <c r="O72" s="162">
        <f>ROUND(E72*N72,5)</f>
        <v>4.8000000000000001E-4</v>
      </c>
      <c r="P72" s="162">
        <v>0</v>
      </c>
      <c r="Q72" s="162">
        <f>ROUND(E72*P72,5)</f>
        <v>0</v>
      </c>
      <c r="R72" s="162"/>
      <c r="S72" s="162"/>
      <c r="T72" s="163">
        <v>0.43675000000000003</v>
      </c>
      <c r="U72" s="162">
        <f>ROUND(E72*T72,2)</f>
        <v>0.66</v>
      </c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117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5">
      <c r="A73" s="154" t="s">
        <v>112</v>
      </c>
      <c r="B73" s="160" t="s">
        <v>81</v>
      </c>
      <c r="C73" s="187" t="s">
        <v>82</v>
      </c>
      <c r="D73" s="164"/>
      <c r="E73" s="168"/>
      <c r="F73" s="171"/>
      <c r="G73" s="171">
        <f>SUMIF(AE74:AE76,"&lt;&gt;NOR",G74:G76)</f>
        <v>0</v>
      </c>
      <c r="H73" s="171"/>
      <c r="I73" s="171">
        <f>SUM(I74:I76)</f>
        <v>0</v>
      </c>
      <c r="J73" s="171"/>
      <c r="K73" s="171">
        <f>SUM(K74:K76)</f>
        <v>0</v>
      </c>
      <c r="L73" s="171"/>
      <c r="M73" s="171">
        <f>SUM(M74:M76)</f>
        <v>0</v>
      </c>
      <c r="N73" s="165"/>
      <c r="O73" s="165">
        <f>SUM(O74:O76)</f>
        <v>9.3859999999999999E-2</v>
      </c>
      <c r="P73" s="165"/>
      <c r="Q73" s="165">
        <f>SUM(Q74:Q76)</f>
        <v>0</v>
      </c>
      <c r="R73" s="165"/>
      <c r="S73" s="165"/>
      <c r="T73" s="166"/>
      <c r="U73" s="165">
        <f>SUM(U74:U76)</f>
        <v>32.519999999999996</v>
      </c>
      <c r="AE73" t="s">
        <v>113</v>
      </c>
    </row>
    <row r="74" spans="1:60" ht="20.399999999999999" outlineLevel="1" x14ac:dyDescent="0.25">
      <c r="A74" s="153">
        <v>54</v>
      </c>
      <c r="B74" s="159" t="s">
        <v>121</v>
      </c>
      <c r="C74" s="186" t="s">
        <v>122</v>
      </c>
      <c r="D74" s="161" t="s">
        <v>116</v>
      </c>
      <c r="E74" s="167">
        <v>103.2856</v>
      </c>
      <c r="F74" s="169">
        <f>H74+J74</f>
        <v>0</v>
      </c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21</v>
      </c>
      <c r="M74" s="170">
        <f>G74*(1+L74/100)</f>
        <v>0</v>
      </c>
      <c r="N74" s="162">
        <v>2.0000000000000002E-5</v>
      </c>
      <c r="O74" s="162">
        <f>ROUND(E74*N74,5)</f>
        <v>2.0699999999999998E-3</v>
      </c>
      <c r="P74" s="162">
        <v>0</v>
      </c>
      <c r="Q74" s="162">
        <f>ROUND(E74*P74,5)</f>
        <v>0</v>
      </c>
      <c r="R74" s="162"/>
      <c r="S74" s="162"/>
      <c r="T74" s="163">
        <v>2.9000000000000001E-2</v>
      </c>
      <c r="U74" s="162">
        <f>ROUND(E74*T74,2)</f>
        <v>3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120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5">
      <c r="A75" s="153">
        <v>55</v>
      </c>
      <c r="B75" s="159" t="s">
        <v>228</v>
      </c>
      <c r="C75" s="186" t="s">
        <v>229</v>
      </c>
      <c r="D75" s="161" t="s">
        <v>116</v>
      </c>
      <c r="E75" s="167">
        <v>208.61240000000001</v>
      </c>
      <c r="F75" s="169">
        <f>H75+J75</f>
        <v>0</v>
      </c>
      <c r="G75" s="170">
        <f>ROUND(E75*F75,2)</f>
        <v>0</v>
      </c>
      <c r="H75" s="170"/>
      <c r="I75" s="170">
        <f>ROUND(E75*H75,2)</f>
        <v>0</v>
      </c>
      <c r="J75" s="170"/>
      <c r="K75" s="170">
        <f>ROUND(E75*J75,2)</f>
        <v>0</v>
      </c>
      <c r="L75" s="170">
        <v>21</v>
      </c>
      <c r="M75" s="170">
        <f>G75*(1+L75/100)</f>
        <v>0</v>
      </c>
      <c r="N75" s="162">
        <v>1.9000000000000001E-4</v>
      </c>
      <c r="O75" s="162">
        <f>ROUND(E75*N75,5)</f>
        <v>3.9640000000000002E-2</v>
      </c>
      <c r="P75" s="162">
        <v>0</v>
      </c>
      <c r="Q75" s="162">
        <f>ROUND(E75*P75,5)</f>
        <v>0</v>
      </c>
      <c r="R75" s="162"/>
      <c r="S75" s="162"/>
      <c r="T75" s="163">
        <v>3.2480000000000002E-2</v>
      </c>
      <c r="U75" s="162">
        <f>ROUND(E75*T75,2)</f>
        <v>6.78</v>
      </c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120</v>
      </c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5">
      <c r="A76" s="153">
        <v>56</v>
      </c>
      <c r="B76" s="159" t="s">
        <v>230</v>
      </c>
      <c r="C76" s="186" t="s">
        <v>231</v>
      </c>
      <c r="D76" s="161" t="s">
        <v>116</v>
      </c>
      <c r="E76" s="167">
        <v>208.61240000000001</v>
      </c>
      <c r="F76" s="169">
        <v>0</v>
      </c>
      <c r="G76" s="170">
        <f>ROUND(E76*F76,2)</f>
        <v>0</v>
      </c>
      <c r="H76" s="170"/>
      <c r="I76" s="170">
        <f>ROUND(E76*H76,2)</f>
        <v>0</v>
      </c>
      <c r="J76" s="170"/>
      <c r="K76" s="170">
        <f>ROUND(E76*J76,2)</f>
        <v>0</v>
      </c>
      <c r="L76" s="170">
        <v>21</v>
      </c>
      <c r="M76" s="170">
        <f>G76*(1+L76/100)</f>
        <v>0</v>
      </c>
      <c r="N76" s="162">
        <v>2.5000000000000001E-4</v>
      </c>
      <c r="O76" s="162">
        <f>ROUND(E76*N76,5)</f>
        <v>5.2150000000000002E-2</v>
      </c>
      <c r="P76" s="162">
        <v>0</v>
      </c>
      <c r="Q76" s="162">
        <f>ROUND(E76*P76,5)</f>
        <v>0</v>
      </c>
      <c r="R76" s="162"/>
      <c r="S76" s="162"/>
      <c r="T76" s="163">
        <v>0.10902000000000001</v>
      </c>
      <c r="U76" s="162">
        <f>ROUND(E76*T76,2)</f>
        <v>22.74</v>
      </c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120</v>
      </c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x14ac:dyDescent="0.25">
      <c r="A77" s="154" t="s">
        <v>112</v>
      </c>
      <c r="B77" s="160" t="s">
        <v>83</v>
      </c>
      <c r="C77" s="187" t="s">
        <v>84</v>
      </c>
      <c r="D77" s="164"/>
      <c r="E77" s="168"/>
      <c r="F77" s="171"/>
      <c r="G77" s="171">
        <f>SUMIF(AE78:AE98,"&lt;&gt;NOR",G78:G98)</f>
        <v>0</v>
      </c>
      <c r="H77" s="171"/>
      <c r="I77" s="171">
        <f>SUM(I78:I98)</f>
        <v>0</v>
      </c>
      <c r="J77" s="171"/>
      <c r="K77" s="171">
        <f>SUM(K78:K98)</f>
        <v>0</v>
      </c>
      <c r="L77" s="171"/>
      <c r="M77" s="171">
        <f>SUM(M78:M98)</f>
        <v>0</v>
      </c>
      <c r="N77" s="165"/>
      <c r="O77" s="165">
        <f>SUM(O78:O98)</f>
        <v>0.88385000000000025</v>
      </c>
      <c r="P77" s="165"/>
      <c r="Q77" s="165">
        <f>SUM(Q78:Q98)</f>
        <v>0</v>
      </c>
      <c r="R77" s="165"/>
      <c r="S77" s="165"/>
      <c r="T77" s="166"/>
      <c r="U77" s="165">
        <f>SUM(U78:U98)</f>
        <v>15.23</v>
      </c>
      <c r="AE77" t="s">
        <v>113</v>
      </c>
    </row>
    <row r="78" spans="1:60" outlineLevel="1" x14ac:dyDescent="0.25">
      <c r="A78" s="153">
        <v>57</v>
      </c>
      <c r="B78" s="159" t="s">
        <v>232</v>
      </c>
      <c r="C78" s="186" t="s">
        <v>233</v>
      </c>
      <c r="D78" s="161" t="s">
        <v>125</v>
      </c>
      <c r="E78" s="167">
        <v>18</v>
      </c>
      <c r="F78" s="169">
        <f>H78+J78</f>
        <v>0</v>
      </c>
      <c r="G78" s="170">
        <f>ROUND(E78*F78,2)</f>
        <v>0</v>
      </c>
      <c r="H78" s="170"/>
      <c r="I78" s="170">
        <f>ROUND(E78*H78,2)</f>
        <v>0</v>
      </c>
      <c r="J78" s="170"/>
      <c r="K78" s="170">
        <f>ROUND(E78*J78,2)</f>
        <v>0</v>
      </c>
      <c r="L78" s="170">
        <v>21</v>
      </c>
      <c r="M78" s="170">
        <f>G78*(1+L78/100)</f>
        <v>0</v>
      </c>
      <c r="N78" s="162">
        <v>0</v>
      </c>
      <c r="O78" s="162">
        <f>ROUND(E78*N78,5)</f>
        <v>0</v>
      </c>
      <c r="P78" s="162">
        <v>0</v>
      </c>
      <c r="Q78" s="162">
        <f>ROUND(E78*P78,5)</f>
        <v>0</v>
      </c>
      <c r="R78" s="162"/>
      <c r="S78" s="162"/>
      <c r="T78" s="163">
        <v>0.27600000000000002</v>
      </c>
      <c r="U78" s="162">
        <f>ROUND(E78*T78,2)</f>
        <v>4.97</v>
      </c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120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5">
      <c r="A79" s="153">
        <v>58</v>
      </c>
      <c r="B79" s="159" t="s">
        <v>234</v>
      </c>
      <c r="C79" s="186" t="s">
        <v>235</v>
      </c>
      <c r="D79" s="161" t="s">
        <v>125</v>
      </c>
      <c r="E79" s="167">
        <v>18</v>
      </c>
      <c r="F79" s="169">
        <v>0</v>
      </c>
      <c r="G79" s="170">
        <f>ROUND(E79*F79,2)</f>
        <v>0</v>
      </c>
      <c r="H79" s="170"/>
      <c r="I79" s="170">
        <f>ROUND(E79*H79,2)</f>
        <v>0</v>
      </c>
      <c r="J79" s="170"/>
      <c r="K79" s="170">
        <f>ROUND(E79*J79,2)</f>
        <v>0</v>
      </c>
      <c r="L79" s="170">
        <v>21</v>
      </c>
      <c r="M79" s="170">
        <f>G79*(1+L79/100)</f>
        <v>0</v>
      </c>
      <c r="N79" s="162">
        <v>0</v>
      </c>
      <c r="O79" s="162">
        <f>ROUND(E79*N79,5)</f>
        <v>0</v>
      </c>
      <c r="P79" s="162">
        <v>0</v>
      </c>
      <c r="Q79" s="162">
        <f>ROUND(E79*P79,5)</f>
        <v>0</v>
      </c>
      <c r="R79" s="162"/>
      <c r="S79" s="162"/>
      <c r="T79" s="163">
        <v>0.56999999999999995</v>
      </c>
      <c r="U79" s="162">
        <f>ROUND(E79*T79,2)</f>
        <v>10.26</v>
      </c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120</v>
      </c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5">
      <c r="A80" s="153">
        <v>59</v>
      </c>
      <c r="B80" s="159" t="s">
        <v>236</v>
      </c>
      <c r="C80" s="186" t="s">
        <v>237</v>
      </c>
      <c r="D80" s="161" t="s">
        <v>125</v>
      </c>
      <c r="E80" s="167">
        <v>18</v>
      </c>
      <c r="F80" s="169">
        <f>H80+J80</f>
        <v>0</v>
      </c>
      <c r="G80" s="170">
        <f>ROUND(E80*F80,2)</f>
        <v>0</v>
      </c>
      <c r="H80" s="170"/>
      <c r="I80" s="170">
        <f>ROUND(E80*H80,2)</f>
        <v>0</v>
      </c>
      <c r="J80" s="170"/>
      <c r="K80" s="170">
        <f>ROUND(E80*J80,2)</f>
        <v>0</v>
      </c>
      <c r="L80" s="170">
        <v>21</v>
      </c>
      <c r="M80" s="170">
        <f>G80*(1+L80/100)</f>
        <v>0</v>
      </c>
      <c r="N80" s="162">
        <v>1.8E-3</v>
      </c>
      <c r="O80" s="162">
        <f>ROUND(E80*N80,5)</f>
        <v>3.2399999999999998E-2</v>
      </c>
      <c r="P80" s="162">
        <v>0</v>
      </c>
      <c r="Q80" s="162">
        <f>ROUND(E80*P80,5)</f>
        <v>0</v>
      </c>
      <c r="R80" s="162"/>
      <c r="S80" s="162"/>
      <c r="T80" s="163">
        <v>0</v>
      </c>
      <c r="U80" s="162">
        <f>ROUND(E80*T80,2)</f>
        <v>0</v>
      </c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164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ht="20.399999999999999" outlineLevel="1" x14ac:dyDescent="0.25">
      <c r="A81" s="153">
        <v>60</v>
      </c>
      <c r="B81" s="192" t="s">
        <v>245</v>
      </c>
      <c r="C81" s="198" t="s">
        <v>246</v>
      </c>
      <c r="D81" s="193" t="s">
        <v>125</v>
      </c>
      <c r="E81" s="194">
        <v>8</v>
      </c>
      <c r="F81" s="169">
        <f t="shared" ref="F81:F96" si="40">H81+J81</f>
        <v>0</v>
      </c>
      <c r="G81" s="170">
        <f t="shared" ref="G81:G98" si="41">ROUND(E81*F81,2)</f>
        <v>0</v>
      </c>
      <c r="H81" s="170"/>
      <c r="I81" s="170">
        <f t="shared" ref="I81:I98" si="42">ROUND(E81*H81,2)</f>
        <v>0</v>
      </c>
      <c r="J81" s="170"/>
      <c r="K81" s="170">
        <f t="shared" ref="K81:K98" si="43">ROUND(E81*J81,2)</f>
        <v>0</v>
      </c>
      <c r="L81" s="170">
        <v>21</v>
      </c>
      <c r="M81" s="170">
        <f t="shared" ref="M81:M98" si="44">G81*(1+L81/100)</f>
        <v>0</v>
      </c>
      <c r="N81" s="162">
        <v>1.8E-3</v>
      </c>
      <c r="O81" s="162">
        <f t="shared" ref="O81:O98" si="45">ROUND(E81*N81,5)</f>
        <v>1.44E-2</v>
      </c>
      <c r="P81" s="162">
        <v>0</v>
      </c>
      <c r="Q81" s="162">
        <f t="shared" ref="Q81:Q98" si="46">ROUND(E81*P81,5)</f>
        <v>0</v>
      </c>
      <c r="R81" s="162"/>
      <c r="S81" s="162"/>
      <c r="T81" s="163">
        <v>0</v>
      </c>
      <c r="U81" s="162">
        <f t="shared" ref="U81:U98" si="47">ROUND(E81*T81,2)</f>
        <v>0</v>
      </c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120</v>
      </c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5">
      <c r="A82" s="153">
        <v>61</v>
      </c>
      <c r="B82" s="192" t="s">
        <v>247</v>
      </c>
      <c r="C82" s="198" t="s">
        <v>248</v>
      </c>
      <c r="D82" s="193" t="s">
        <v>125</v>
      </c>
      <c r="E82" s="194">
        <v>8</v>
      </c>
      <c r="F82" s="169">
        <f t="shared" si="40"/>
        <v>0</v>
      </c>
      <c r="G82" s="170">
        <f t="shared" si="41"/>
        <v>0</v>
      </c>
      <c r="H82" s="170"/>
      <c r="I82" s="170">
        <f t="shared" si="42"/>
        <v>0</v>
      </c>
      <c r="J82" s="170"/>
      <c r="K82" s="170">
        <f t="shared" si="43"/>
        <v>0</v>
      </c>
      <c r="L82" s="170">
        <v>21</v>
      </c>
      <c r="M82" s="170">
        <f t="shared" si="44"/>
        <v>0</v>
      </c>
      <c r="N82" s="162">
        <v>1.8E-3</v>
      </c>
      <c r="O82" s="162">
        <f t="shared" si="45"/>
        <v>1.44E-2</v>
      </c>
      <c r="P82" s="162">
        <v>0</v>
      </c>
      <c r="Q82" s="162">
        <f t="shared" si="46"/>
        <v>0</v>
      </c>
      <c r="R82" s="162"/>
      <c r="S82" s="162"/>
      <c r="T82" s="163">
        <v>0</v>
      </c>
      <c r="U82" s="162">
        <f t="shared" si="47"/>
        <v>0</v>
      </c>
      <c r="V82" s="152"/>
      <c r="W82" s="152"/>
      <c r="X82" s="152"/>
      <c r="Y82" s="152"/>
      <c r="Z82" s="152"/>
      <c r="AA82" s="152"/>
      <c r="AB82" s="152"/>
      <c r="AC82" s="152"/>
      <c r="AD82" s="152"/>
      <c r="AE82" s="152"/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0.399999999999999" outlineLevel="1" x14ac:dyDescent="0.25">
      <c r="A83" s="153">
        <v>62</v>
      </c>
      <c r="B83" s="192" t="s">
        <v>249</v>
      </c>
      <c r="C83" s="198" t="s">
        <v>250</v>
      </c>
      <c r="D83" s="193" t="s">
        <v>125</v>
      </c>
      <c r="E83" s="194">
        <v>12</v>
      </c>
      <c r="F83" s="169">
        <f t="shared" si="40"/>
        <v>0</v>
      </c>
      <c r="G83" s="170">
        <f t="shared" si="41"/>
        <v>0</v>
      </c>
      <c r="H83" s="170"/>
      <c r="I83" s="170">
        <f t="shared" si="42"/>
        <v>0</v>
      </c>
      <c r="J83" s="170"/>
      <c r="K83" s="170">
        <f t="shared" si="43"/>
        <v>0</v>
      </c>
      <c r="L83" s="170">
        <v>21</v>
      </c>
      <c r="M83" s="170">
        <f t="shared" si="44"/>
        <v>0</v>
      </c>
      <c r="N83" s="162">
        <v>1.8E-3</v>
      </c>
      <c r="O83" s="162">
        <f t="shared" si="45"/>
        <v>2.1600000000000001E-2</v>
      </c>
      <c r="P83" s="162">
        <v>0</v>
      </c>
      <c r="Q83" s="162">
        <f t="shared" si="46"/>
        <v>0</v>
      </c>
      <c r="R83" s="162"/>
      <c r="S83" s="162"/>
      <c r="T83" s="163">
        <v>0</v>
      </c>
      <c r="U83" s="162">
        <f t="shared" si="47"/>
        <v>0</v>
      </c>
      <c r="V83" s="152"/>
      <c r="W83" s="152"/>
      <c r="X83" s="152"/>
      <c r="Y83" s="152"/>
      <c r="Z83" s="152"/>
      <c r="AA83" s="152"/>
      <c r="AB83" s="152"/>
      <c r="AC83" s="152"/>
      <c r="AD83" s="152"/>
      <c r="AE83" s="152"/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5">
      <c r="A84" s="153">
        <v>63</v>
      </c>
      <c r="B84" s="192" t="s">
        <v>251</v>
      </c>
      <c r="C84" s="198" t="s">
        <v>252</v>
      </c>
      <c r="D84" s="193" t="s">
        <v>253</v>
      </c>
      <c r="E84" s="194">
        <v>2.2000000000000002</v>
      </c>
      <c r="F84" s="169">
        <v>0</v>
      </c>
      <c r="G84" s="170">
        <f t="shared" si="41"/>
        <v>0</v>
      </c>
      <c r="H84" s="170"/>
      <c r="I84" s="170">
        <f t="shared" si="42"/>
        <v>0</v>
      </c>
      <c r="J84" s="170"/>
      <c r="K84" s="170">
        <f t="shared" si="43"/>
        <v>0</v>
      </c>
      <c r="L84" s="170">
        <v>21</v>
      </c>
      <c r="M84" s="170">
        <f t="shared" si="44"/>
        <v>0</v>
      </c>
      <c r="N84" s="162">
        <v>1.8E-3</v>
      </c>
      <c r="O84" s="162">
        <f t="shared" si="45"/>
        <v>3.96E-3</v>
      </c>
      <c r="P84" s="162">
        <v>0</v>
      </c>
      <c r="Q84" s="162">
        <f t="shared" si="46"/>
        <v>0</v>
      </c>
      <c r="R84" s="162"/>
      <c r="S84" s="162"/>
      <c r="T84" s="163">
        <v>0</v>
      </c>
      <c r="U84" s="162">
        <f t="shared" si="47"/>
        <v>0</v>
      </c>
      <c r="V84" s="152"/>
      <c r="W84" s="152"/>
      <c r="X84" s="152"/>
      <c r="Y84" s="152"/>
      <c r="Z84" s="152"/>
      <c r="AA84" s="152"/>
      <c r="AB84" s="152"/>
      <c r="AC84" s="152"/>
      <c r="AD84" s="152"/>
      <c r="AE84" s="152"/>
      <c r="AF84" s="152"/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5">
      <c r="A85" s="153">
        <v>64</v>
      </c>
      <c r="B85" s="192" t="s">
        <v>254</v>
      </c>
      <c r="C85" s="198" t="s">
        <v>255</v>
      </c>
      <c r="D85" s="193" t="s">
        <v>116</v>
      </c>
      <c r="E85" s="194">
        <v>0.01</v>
      </c>
      <c r="F85" s="169">
        <f t="shared" si="40"/>
        <v>0</v>
      </c>
      <c r="G85" s="170">
        <f t="shared" si="41"/>
        <v>0</v>
      </c>
      <c r="H85" s="170"/>
      <c r="I85" s="170">
        <f t="shared" si="42"/>
        <v>0</v>
      </c>
      <c r="J85" s="170"/>
      <c r="K85" s="170">
        <f t="shared" si="43"/>
        <v>0</v>
      </c>
      <c r="L85" s="170">
        <v>21</v>
      </c>
      <c r="M85" s="170">
        <f t="shared" si="44"/>
        <v>0</v>
      </c>
      <c r="N85" s="162">
        <v>1.8E-3</v>
      </c>
      <c r="O85" s="162">
        <f t="shared" si="45"/>
        <v>2.0000000000000002E-5</v>
      </c>
      <c r="P85" s="162">
        <v>0</v>
      </c>
      <c r="Q85" s="162">
        <f t="shared" si="46"/>
        <v>0</v>
      </c>
      <c r="R85" s="162"/>
      <c r="S85" s="162"/>
      <c r="T85" s="163">
        <v>0</v>
      </c>
      <c r="U85" s="162">
        <f t="shared" si="47"/>
        <v>0</v>
      </c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ht="20.399999999999999" outlineLevel="1" x14ac:dyDescent="0.25">
      <c r="A86" s="153">
        <v>65</v>
      </c>
      <c r="B86" s="192" t="s">
        <v>256</v>
      </c>
      <c r="C86" s="198" t="s">
        <v>257</v>
      </c>
      <c r="D86" s="193" t="s">
        <v>125</v>
      </c>
      <c r="E86" s="194">
        <v>4</v>
      </c>
      <c r="F86" s="169">
        <f t="shared" si="40"/>
        <v>0</v>
      </c>
      <c r="G86" s="170">
        <f t="shared" si="41"/>
        <v>0</v>
      </c>
      <c r="H86" s="170"/>
      <c r="I86" s="170">
        <f t="shared" si="42"/>
        <v>0</v>
      </c>
      <c r="J86" s="170"/>
      <c r="K86" s="170">
        <f t="shared" si="43"/>
        <v>0</v>
      </c>
      <c r="L86" s="170">
        <v>21</v>
      </c>
      <c r="M86" s="170">
        <f t="shared" si="44"/>
        <v>0</v>
      </c>
      <c r="N86" s="162">
        <v>1.8E-3</v>
      </c>
      <c r="O86" s="162">
        <f t="shared" si="45"/>
        <v>7.1999999999999998E-3</v>
      </c>
      <c r="P86" s="162">
        <v>0</v>
      </c>
      <c r="Q86" s="162">
        <f t="shared" si="46"/>
        <v>0</v>
      </c>
      <c r="R86" s="162"/>
      <c r="S86" s="162"/>
      <c r="T86" s="163">
        <v>0</v>
      </c>
      <c r="U86" s="162">
        <f t="shared" si="47"/>
        <v>0</v>
      </c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ht="20.399999999999999" outlineLevel="1" x14ac:dyDescent="0.25">
      <c r="A87" s="153">
        <v>66</v>
      </c>
      <c r="B87" s="192" t="s">
        <v>258</v>
      </c>
      <c r="C87" s="198" t="s">
        <v>259</v>
      </c>
      <c r="D87" s="193" t="s">
        <v>135</v>
      </c>
      <c r="E87" s="194">
        <v>4</v>
      </c>
      <c r="F87" s="169">
        <f t="shared" si="40"/>
        <v>0</v>
      </c>
      <c r="G87" s="170">
        <f t="shared" si="41"/>
        <v>0</v>
      </c>
      <c r="H87" s="170"/>
      <c r="I87" s="170">
        <f t="shared" si="42"/>
        <v>0</v>
      </c>
      <c r="J87" s="170"/>
      <c r="K87" s="170">
        <f t="shared" si="43"/>
        <v>0</v>
      </c>
      <c r="L87" s="170">
        <v>21</v>
      </c>
      <c r="M87" s="170">
        <f t="shared" si="44"/>
        <v>0</v>
      </c>
      <c r="N87" s="162">
        <v>1.8E-3</v>
      </c>
      <c r="O87" s="162">
        <f t="shared" si="45"/>
        <v>7.1999999999999998E-3</v>
      </c>
      <c r="P87" s="162">
        <v>0</v>
      </c>
      <c r="Q87" s="162">
        <f t="shared" si="46"/>
        <v>0</v>
      </c>
      <c r="R87" s="162"/>
      <c r="S87" s="162"/>
      <c r="T87" s="163">
        <v>0</v>
      </c>
      <c r="U87" s="162">
        <f t="shared" si="47"/>
        <v>0</v>
      </c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5">
      <c r="A88" s="153">
        <v>67</v>
      </c>
      <c r="B88" s="192" t="s">
        <v>260</v>
      </c>
      <c r="C88" s="198" t="s">
        <v>261</v>
      </c>
      <c r="D88" s="193" t="s">
        <v>135</v>
      </c>
      <c r="E88" s="194">
        <v>99.270449999999997</v>
      </c>
      <c r="F88" s="169">
        <f t="shared" si="40"/>
        <v>0</v>
      </c>
      <c r="G88" s="170">
        <f t="shared" si="41"/>
        <v>0</v>
      </c>
      <c r="H88" s="170"/>
      <c r="I88" s="170">
        <f t="shared" si="42"/>
        <v>0</v>
      </c>
      <c r="J88" s="170"/>
      <c r="K88" s="170">
        <f t="shared" si="43"/>
        <v>0</v>
      </c>
      <c r="L88" s="170">
        <v>21</v>
      </c>
      <c r="M88" s="170">
        <f t="shared" si="44"/>
        <v>0</v>
      </c>
      <c r="N88" s="162">
        <v>1.8E-3</v>
      </c>
      <c r="O88" s="162">
        <f t="shared" si="45"/>
        <v>0.17868999999999999</v>
      </c>
      <c r="P88" s="162">
        <v>0</v>
      </c>
      <c r="Q88" s="162">
        <f t="shared" si="46"/>
        <v>0</v>
      </c>
      <c r="R88" s="162"/>
      <c r="S88" s="162"/>
      <c r="T88" s="163">
        <v>0</v>
      </c>
      <c r="U88" s="162">
        <f t="shared" si="47"/>
        <v>0</v>
      </c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5">
      <c r="A89" s="153">
        <v>68</v>
      </c>
      <c r="B89" s="192" t="s">
        <v>262</v>
      </c>
      <c r="C89" s="198" t="s">
        <v>263</v>
      </c>
      <c r="D89" s="193" t="s">
        <v>135</v>
      </c>
      <c r="E89" s="194">
        <v>99.270449999999997</v>
      </c>
      <c r="F89" s="169">
        <f t="shared" si="40"/>
        <v>0</v>
      </c>
      <c r="G89" s="170">
        <f t="shared" si="41"/>
        <v>0</v>
      </c>
      <c r="H89" s="170"/>
      <c r="I89" s="170">
        <f t="shared" si="42"/>
        <v>0</v>
      </c>
      <c r="J89" s="170"/>
      <c r="K89" s="170">
        <f t="shared" si="43"/>
        <v>0</v>
      </c>
      <c r="L89" s="170">
        <v>21</v>
      </c>
      <c r="M89" s="170">
        <f t="shared" si="44"/>
        <v>0</v>
      </c>
      <c r="N89" s="162">
        <v>1.8E-3</v>
      </c>
      <c r="O89" s="162">
        <f t="shared" si="45"/>
        <v>0.17868999999999999</v>
      </c>
      <c r="P89" s="162">
        <v>0</v>
      </c>
      <c r="Q89" s="162">
        <f t="shared" si="46"/>
        <v>0</v>
      </c>
      <c r="R89" s="162"/>
      <c r="S89" s="162"/>
      <c r="T89" s="163">
        <v>0</v>
      </c>
      <c r="U89" s="162">
        <f t="shared" si="47"/>
        <v>0</v>
      </c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5">
      <c r="A90" s="153">
        <v>69</v>
      </c>
      <c r="B90" s="192" t="s">
        <v>264</v>
      </c>
      <c r="C90" s="198" t="s">
        <v>265</v>
      </c>
      <c r="D90" s="193" t="s">
        <v>135</v>
      </c>
      <c r="E90" s="194">
        <v>38</v>
      </c>
      <c r="F90" s="169">
        <v>0</v>
      </c>
      <c r="G90" s="170">
        <f t="shared" si="41"/>
        <v>0</v>
      </c>
      <c r="H90" s="170"/>
      <c r="I90" s="170">
        <f t="shared" si="42"/>
        <v>0</v>
      </c>
      <c r="J90" s="170"/>
      <c r="K90" s="170">
        <f t="shared" si="43"/>
        <v>0</v>
      </c>
      <c r="L90" s="170">
        <v>21</v>
      </c>
      <c r="M90" s="170">
        <f t="shared" si="44"/>
        <v>0</v>
      </c>
      <c r="N90" s="162">
        <v>1.8E-3</v>
      </c>
      <c r="O90" s="162">
        <f t="shared" si="45"/>
        <v>6.8400000000000002E-2</v>
      </c>
      <c r="P90" s="162">
        <v>0</v>
      </c>
      <c r="Q90" s="162">
        <f t="shared" si="46"/>
        <v>0</v>
      </c>
      <c r="R90" s="162"/>
      <c r="S90" s="162"/>
      <c r="T90" s="163">
        <v>0</v>
      </c>
      <c r="U90" s="162">
        <f t="shared" si="47"/>
        <v>0</v>
      </c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5">
      <c r="A91" s="153">
        <v>70</v>
      </c>
      <c r="B91" s="192" t="s">
        <v>266</v>
      </c>
      <c r="C91" s="198" t="s">
        <v>267</v>
      </c>
      <c r="D91" s="193" t="s">
        <v>135</v>
      </c>
      <c r="E91" s="194">
        <v>38</v>
      </c>
      <c r="F91" s="169">
        <f t="shared" si="40"/>
        <v>0</v>
      </c>
      <c r="G91" s="170">
        <f t="shared" si="41"/>
        <v>0</v>
      </c>
      <c r="H91" s="170"/>
      <c r="I91" s="170">
        <f t="shared" si="42"/>
        <v>0</v>
      </c>
      <c r="J91" s="170"/>
      <c r="K91" s="170">
        <f t="shared" si="43"/>
        <v>0</v>
      </c>
      <c r="L91" s="170">
        <v>21</v>
      </c>
      <c r="M91" s="170">
        <f t="shared" si="44"/>
        <v>0</v>
      </c>
      <c r="N91" s="162">
        <v>1.8E-3</v>
      </c>
      <c r="O91" s="162">
        <f t="shared" si="45"/>
        <v>6.8400000000000002E-2</v>
      </c>
      <c r="P91" s="162">
        <v>0</v>
      </c>
      <c r="Q91" s="162">
        <f t="shared" si="46"/>
        <v>0</v>
      </c>
      <c r="R91" s="162"/>
      <c r="S91" s="162"/>
      <c r="T91" s="163">
        <v>0</v>
      </c>
      <c r="U91" s="162">
        <f t="shared" si="47"/>
        <v>0</v>
      </c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ht="20.399999999999999" outlineLevel="1" x14ac:dyDescent="0.25">
      <c r="A92" s="153">
        <v>71</v>
      </c>
      <c r="B92" s="192" t="s">
        <v>268</v>
      </c>
      <c r="C92" s="198" t="s">
        <v>269</v>
      </c>
      <c r="D92" s="193" t="s">
        <v>125</v>
      </c>
      <c r="E92" s="194">
        <v>2</v>
      </c>
      <c r="F92" s="169">
        <f t="shared" si="40"/>
        <v>0</v>
      </c>
      <c r="G92" s="170">
        <f t="shared" si="41"/>
        <v>0</v>
      </c>
      <c r="H92" s="170"/>
      <c r="I92" s="170">
        <f t="shared" si="42"/>
        <v>0</v>
      </c>
      <c r="J92" s="170"/>
      <c r="K92" s="170">
        <f t="shared" si="43"/>
        <v>0</v>
      </c>
      <c r="L92" s="170">
        <v>21</v>
      </c>
      <c r="M92" s="170">
        <f t="shared" si="44"/>
        <v>0</v>
      </c>
      <c r="N92" s="162">
        <v>1.8E-3</v>
      </c>
      <c r="O92" s="162">
        <f t="shared" si="45"/>
        <v>3.5999999999999999E-3</v>
      </c>
      <c r="P92" s="162">
        <v>0</v>
      </c>
      <c r="Q92" s="162">
        <f t="shared" si="46"/>
        <v>0</v>
      </c>
      <c r="R92" s="162"/>
      <c r="S92" s="162"/>
      <c r="T92" s="163">
        <v>0</v>
      </c>
      <c r="U92" s="162">
        <f t="shared" si="47"/>
        <v>0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5">
      <c r="A93" s="153">
        <v>72</v>
      </c>
      <c r="B93" s="192" t="s">
        <v>270</v>
      </c>
      <c r="C93" s="198" t="s">
        <v>271</v>
      </c>
      <c r="D93" s="193" t="s">
        <v>125</v>
      </c>
      <c r="E93" s="194">
        <v>2</v>
      </c>
      <c r="F93" s="169">
        <f t="shared" si="40"/>
        <v>0</v>
      </c>
      <c r="G93" s="170">
        <f t="shared" si="41"/>
        <v>0</v>
      </c>
      <c r="H93" s="170"/>
      <c r="I93" s="170">
        <f t="shared" si="42"/>
        <v>0</v>
      </c>
      <c r="J93" s="170"/>
      <c r="K93" s="170">
        <f t="shared" si="43"/>
        <v>0</v>
      </c>
      <c r="L93" s="170">
        <v>21</v>
      </c>
      <c r="M93" s="170">
        <f t="shared" si="44"/>
        <v>0</v>
      </c>
      <c r="N93" s="162">
        <v>1.8E-3</v>
      </c>
      <c r="O93" s="162">
        <f t="shared" si="45"/>
        <v>3.5999999999999999E-3</v>
      </c>
      <c r="P93" s="162">
        <v>0</v>
      </c>
      <c r="Q93" s="162">
        <f t="shared" si="46"/>
        <v>0</v>
      </c>
      <c r="R93" s="162"/>
      <c r="S93" s="162"/>
      <c r="T93" s="163">
        <v>0</v>
      </c>
      <c r="U93" s="162">
        <f t="shared" si="47"/>
        <v>0</v>
      </c>
      <c r="V93" s="152"/>
      <c r="W93" s="152"/>
      <c r="X93" s="152"/>
      <c r="Y93" s="152"/>
      <c r="Z93" s="152"/>
      <c r="AA93" s="152"/>
      <c r="AB93" s="152"/>
      <c r="AC93" s="152"/>
      <c r="AD93" s="152"/>
      <c r="AE93" s="152"/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5">
      <c r="A94" s="153">
        <v>73</v>
      </c>
      <c r="B94" s="192" t="s">
        <v>272</v>
      </c>
      <c r="C94" s="198" t="s">
        <v>273</v>
      </c>
      <c r="D94" s="193" t="s">
        <v>125</v>
      </c>
      <c r="E94" s="194">
        <v>2</v>
      </c>
      <c r="F94" s="169">
        <f t="shared" si="40"/>
        <v>0</v>
      </c>
      <c r="G94" s="170">
        <f t="shared" si="41"/>
        <v>0</v>
      </c>
      <c r="H94" s="170"/>
      <c r="I94" s="170">
        <f t="shared" si="42"/>
        <v>0</v>
      </c>
      <c r="J94" s="170"/>
      <c r="K94" s="170">
        <f t="shared" si="43"/>
        <v>0</v>
      </c>
      <c r="L94" s="170">
        <v>21</v>
      </c>
      <c r="M94" s="170">
        <f t="shared" si="44"/>
        <v>0</v>
      </c>
      <c r="N94" s="162">
        <v>1.8E-3</v>
      </c>
      <c r="O94" s="162">
        <f t="shared" si="45"/>
        <v>3.5999999999999999E-3</v>
      </c>
      <c r="P94" s="162">
        <v>0</v>
      </c>
      <c r="Q94" s="162">
        <f t="shared" si="46"/>
        <v>0</v>
      </c>
      <c r="R94" s="162"/>
      <c r="S94" s="162"/>
      <c r="T94" s="163">
        <v>0</v>
      </c>
      <c r="U94" s="162">
        <f t="shared" si="47"/>
        <v>0</v>
      </c>
      <c r="V94" s="152"/>
      <c r="W94" s="152"/>
      <c r="X94" s="152"/>
      <c r="Y94" s="152"/>
      <c r="Z94" s="152"/>
      <c r="AA94" s="152"/>
      <c r="AB94" s="152"/>
      <c r="AC94" s="152"/>
      <c r="AD94" s="152"/>
      <c r="AE94" s="152"/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5">
      <c r="A95" s="153">
        <v>74</v>
      </c>
      <c r="B95" s="192" t="s">
        <v>274</v>
      </c>
      <c r="C95" s="198" t="s">
        <v>275</v>
      </c>
      <c r="D95" s="193" t="s">
        <v>125</v>
      </c>
      <c r="E95" s="194">
        <v>1</v>
      </c>
      <c r="F95" s="169">
        <f t="shared" si="40"/>
        <v>0</v>
      </c>
      <c r="G95" s="170">
        <f t="shared" si="41"/>
        <v>0</v>
      </c>
      <c r="H95" s="170"/>
      <c r="I95" s="170">
        <f t="shared" si="42"/>
        <v>0</v>
      </c>
      <c r="J95" s="170"/>
      <c r="K95" s="170">
        <f t="shared" si="43"/>
        <v>0</v>
      </c>
      <c r="L95" s="170">
        <v>21</v>
      </c>
      <c r="M95" s="170">
        <f t="shared" si="44"/>
        <v>0</v>
      </c>
      <c r="N95" s="162">
        <v>1.8E-3</v>
      </c>
      <c r="O95" s="162">
        <f t="shared" si="45"/>
        <v>1.8E-3</v>
      </c>
      <c r="P95" s="162">
        <v>0</v>
      </c>
      <c r="Q95" s="162">
        <f t="shared" si="46"/>
        <v>0</v>
      </c>
      <c r="R95" s="162"/>
      <c r="S95" s="162"/>
      <c r="T95" s="163">
        <v>0</v>
      </c>
      <c r="U95" s="162">
        <f t="shared" si="47"/>
        <v>0</v>
      </c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ht="20.399999999999999" outlineLevel="1" x14ac:dyDescent="0.25">
      <c r="A96" s="153">
        <v>75</v>
      </c>
      <c r="B96" s="192" t="s">
        <v>238</v>
      </c>
      <c r="C96" s="198" t="s">
        <v>276</v>
      </c>
      <c r="D96" s="193" t="s">
        <v>135</v>
      </c>
      <c r="E96" s="194">
        <v>137.27044999999998</v>
      </c>
      <c r="F96" s="169">
        <f t="shared" si="40"/>
        <v>0</v>
      </c>
      <c r="G96" s="170">
        <f t="shared" si="41"/>
        <v>0</v>
      </c>
      <c r="H96" s="170"/>
      <c r="I96" s="170">
        <f t="shared" si="42"/>
        <v>0</v>
      </c>
      <c r="J96" s="170"/>
      <c r="K96" s="170">
        <f t="shared" si="43"/>
        <v>0</v>
      </c>
      <c r="L96" s="170">
        <v>21</v>
      </c>
      <c r="M96" s="170">
        <f t="shared" si="44"/>
        <v>0</v>
      </c>
      <c r="N96" s="162">
        <v>1.8E-3</v>
      </c>
      <c r="O96" s="162">
        <f t="shared" si="45"/>
        <v>0.24709</v>
      </c>
      <c r="P96" s="162">
        <v>0</v>
      </c>
      <c r="Q96" s="162">
        <f t="shared" si="46"/>
        <v>0</v>
      </c>
      <c r="R96" s="162"/>
      <c r="S96" s="162"/>
      <c r="T96" s="163">
        <v>0</v>
      </c>
      <c r="U96" s="162">
        <f t="shared" si="47"/>
        <v>0</v>
      </c>
      <c r="V96" s="152"/>
      <c r="W96" s="152"/>
      <c r="X96" s="152"/>
      <c r="Y96" s="152"/>
      <c r="Z96" s="152"/>
      <c r="AA96" s="152"/>
      <c r="AB96" s="152"/>
      <c r="AC96" s="152"/>
      <c r="AD96" s="152"/>
      <c r="AE96" s="152"/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5">
      <c r="A97" s="153">
        <v>76</v>
      </c>
      <c r="B97" s="192" t="s">
        <v>239</v>
      </c>
      <c r="C97" s="198" t="s">
        <v>277</v>
      </c>
      <c r="D97" s="193" t="s">
        <v>140</v>
      </c>
      <c r="E97" s="194">
        <v>1</v>
      </c>
      <c r="F97" s="169">
        <v>0</v>
      </c>
      <c r="G97" s="170">
        <f t="shared" si="41"/>
        <v>0</v>
      </c>
      <c r="H97" s="170"/>
      <c r="I97" s="170">
        <f t="shared" si="42"/>
        <v>0</v>
      </c>
      <c r="J97" s="170"/>
      <c r="K97" s="170">
        <f t="shared" si="43"/>
        <v>0</v>
      </c>
      <c r="L97" s="170">
        <v>21</v>
      </c>
      <c r="M97" s="170">
        <f t="shared" si="44"/>
        <v>0</v>
      </c>
      <c r="N97" s="162">
        <v>1.8E-3</v>
      </c>
      <c r="O97" s="162">
        <f t="shared" si="45"/>
        <v>1.8E-3</v>
      </c>
      <c r="P97" s="162">
        <v>0</v>
      </c>
      <c r="Q97" s="162">
        <f t="shared" si="46"/>
        <v>0</v>
      </c>
      <c r="R97" s="162"/>
      <c r="S97" s="162"/>
      <c r="T97" s="163">
        <v>0</v>
      </c>
      <c r="U97" s="162">
        <f t="shared" si="47"/>
        <v>0</v>
      </c>
      <c r="V97" s="152"/>
      <c r="W97" s="152"/>
      <c r="X97" s="152"/>
      <c r="Y97" s="152"/>
      <c r="Z97" s="152"/>
      <c r="AA97" s="152"/>
      <c r="AB97" s="152"/>
      <c r="AC97" s="152"/>
      <c r="AD97" s="152"/>
      <c r="AE97" s="152"/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5">
      <c r="A98" s="191">
        <v>77</v>
      </c>
      <c r="B98" s="195" t="s">
        <v>278</v>
      </c>
      <c r="C98" s="199" t="s">
        <v>279</v>
      </c>
      <c r="D98" s="196" t="s">
        <v>280</v>
      </c>
      <c r="E98" s="197">
        <v>15</v>
      </c>
      <c r="F98" s="180">
        <v>0</v>
      </c>
      <c r="G98" s="181">
        <f t="shared" si="41"/>
        <v>0</v>
      </c>
      <c r="H98" s="170"/>
      <c r="I98" s="170">
        <f t="shared" si="42"/>
        <v>0</v>
      </c>
      <c r="J98" s="170"/>
      <c r="K98" s="170">
        <f t="shared" si="43"/>
        <v>0</v>
      </c>
      <c r="L98" s="170">
        <v>21</v>
      </c>
      <c r="M98" s="170">
        <f t="shared" si="44"/>
        <v>0</v>
      </c>
      <c r="N98" s="162">
        <v>1.8E-3</v>
      </c>
      <c r="O98" s="162">
        <f t="shared" si="45"/>
        <v>2.7E-2</v>
      </c>
      <c r="P98" s="162">
        <v>0</v>
      </c>
      <c r="Q98" s="162">
        <f t="shared" si="46"/>
        <v>0</v>
      </c>
      <c r="R98" s="162"/>
      <c r="S98" s="162"/>
      <c r="T98" s="163">
        <v>0</v>
      </c>
      <c r="U98" s="162">
        <f t="shared" si="47"/>
        <v>0</v>
      </c>
      <c r="V98" s="152"/>
      <c r="W98" s="152"/>
      <c r="X98" s="152"/>
      <c r="Y98" s="152"/>
      <c r="Z98" s="152"/>
      <c r="AA98" s="152"/>
      <c r="AB98" s="152"/>
      <c r="AC98" s="152"/>
      <c r="AD98" s="152"/>
      <c r="AE98" s="152"/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x14ac:dyDescent="0.25">
      <c r="A99" s="6"/>
      <c r="B99" s="7" t="s">
        <v>240</v>
      </c>
      <c r="C99" s="188" t="s">
        <v>240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v>15</v>
      </c>
      <c r="AD99">
        <v>21</v>
      </c>
    </row>
    <row r="100" spans="1:60" x14ac:dyDescent="0.25">
      <c r="A100" s="182"/>
      <c r="B100" s="183" t="s">
        <v>28</v>
      </c>
      <c r="C100" s="189" t="s">
        <v>240</v>
      </c>
      <c r="D100" s="184"/>
      <c r="E100" s="184"/>
      <c r="F100" s="184"/>
      <c r="G100" s="185">
        <f>G8+G12+G14+G16+G18+G20+G29+G31+G40+G49+G62+G69+G73+G77</f>
        <v>0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f>SUMIF(L7:L98,AC99,G7:G98)</f>
        <v>0</v>
      </c>
      <c r="AD100">
        <f>SUMIF(L7:L98,AD99,G7:G98)</f>
        <v>0</v>
      </c>
      <c r="AE100" t="s">
        <v>241</v>
      </c>
    </row>
    <row r="101" spans="1:60" x14ac:dyDescent="0.25">
      <c r="A101" s="6"/>
      <c r="B101" s="7" t="s">
        <v>240</v>
      </c>
      <c r="C101" s="188" t="s">
        <v>240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 x14ac:dyDescent="0.25">
      <c r="A102" s="6"/>
      <c r="B102" s="7" t="s">
        <v>240</v>
      </c>
      <c r="C102" s="188" t="s">
        <v>240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5">
      <c r="A103" s="261" t="s">
        <v>242</v>
      </c>
      <c r="B103" s="261"/>
      <c r="C103" s="262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5">
      <c r="A104" s="263"/>
      <c r="B104" s="264"/>
      <c r="C104" s="265"/>
      <c r="D104" s="264"/>
      <c r="E104" s="264"/>
      <c r="F104" s="264"/>
      <c r="G104" s="26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E104" t="s">
        <v>243</v>
      </c>
    </row>
    <row r="105" spans="1:60" x14ac:dyDescent="0.25">
      <c r="A105" s="267"/>
      <c r="B105" s="268"/>
      <c r="C105" s="269"/>
      <c r="D105" s="268"/>
      <c r="E105" s="268"/>
      <c r="F105" s="268"/>
      <c r="G105" s="270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5">
      <c r="A106" s="267"/>
      <c r="B106" s="268"/>
      <c r="C106" s="269"/>
      <c r="D106" s="268"/>
      <c r="E106" s="268"/>
      <c r="F106" s="268"/>
      <c r="G106" s="270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5">
      <c r="A107" s="267"/>
      <c r="B107" s="268"/>
      <c r="C107" s="269"/>
      <c r="D107" s="268"/>
      <c r="E107" s="268"/>
      <c r="F107" s="268"/>
      <c r="G107" s="270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5">
      <c r="A108" s="271"/>
      <c r="B108" s="272"/>
      <c r="C108" s="273"/>
      <c r="D108" s="272"/>
      <c r="E108" s="272"/>
      <c r="F108" s="272"/>
      <c r="G108" s="274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5">
      <c r="A109" s="6"/>
      <c r="B109" s="7" t="s">
        <v>240</v>
      </c>
      <c r="C109" s="188" t="s">
        <v>240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5">
      <c r="C110" s="190"/>
      <c r="AE110" t="s">
        <v>244</v>
      </c>
    </row>
  </sheetData>
  <mergeCells count="6">
    <mergeCell ref="A104:G108"/>
    <mergeCell ref="A1:G1"/>
    <mergeCell ref="C2:G2"/>
    <mergeCell ref="C3:G3"/>
    <mergeCell ref="C4:G4"/>
    <mergeCell ref="A103:C103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2023-07-18T04:46:51Z</dcterms:modified>
</cp:coreProperties>
</file>